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oech\AppData\Local\Temp\claude\C--Users-joech-Desktop-recruitment-matcher\775033e1-8f57-41d2-af42-75bf270de935\scratchpad\plkit\"/>
    </mc:Choice>
  </mc:AlternateContent>
  <xr:revisionPtr revIDLastSave="0" documentId="13_ncr:1_{AE73B90D-6FE0-46F6-8067-33B42B15F9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rt here" sheetId="1" r:id="rId1"/>
    <sheet name="Dashboard" sheetId="2" r:id="rId2"/>
    <sheet name="Settings" sheetId="3" r:id="rId3"/>
    <sheet name="Team" sheetId="4" r:id="rId4"/>
    <sheet name="Placements" sheetId="5" r:id="rId5"/>
    <sheet name="Clients" sheetId="6" r:id="rId6"/>
    <sheet name="Funnel" sheetId="7" r:id="rId7"/>
  </sheets>
  <calcPr calcId="181029"/>
</workbook>
</file>

<file path=xl/calcChain.xml><?xml version="1.0" encoding="utf-8"?>
<calcChain xmlns="http://schemas.openxmlformats.org/spreadsheetml/2006/main">
  <c r="E15" i="7" l="1"/>
  <c r="D15" i="7"/>
  <c r="C15" i="7"/>
  <c r="B15" i="7"/>
  <c r="A14" i="7"/>
  <c r="A13" i="7"/>
  <c r="A12" i="7"/>
  <c r="A11" i="7"/>
  <c r="A10" i="7"/>
  <c r="A9" i="7"/>
  <c r="A8" i="7"/>
  <c r="A7" i="7"/>
  <c r="A6" i="7"/>
  <c r="A5" i="7"/>
  <c r="E34" i="6"/>
  <c r="D34" i="6"/>
  <c r="C34" i="6"/>
  <c r="B34" i="6"/>
  <c r="E33" i="6"/>
  <c r="D33" i="6"/>
  <c r="C33" i="6"/>
  <c r="B33" i="6"/>
  <c r="E32" i="6"/>
  <c r="D32" i="6"/>
  <c r="C32" i="6"/>
  <c r="B32" i="6"/>
  <c r="E31" i="6"/>
  <c r="D31" i="6"/>
  <c r="C31" i="6"/>
  <c r="B31" i="6"/>
  <c r="E30" i="6"/>
  <c r="D30" i="6"/>
  <c r="C30" i="6"/>
  <c r="B30" i="6"/>
  <c r="E29" i="6"/>
  <c r="D29" i="6"/>
  <c r="C29" i="6"/>
  <c r="B29" i="6"/>
  <c r="E28" i="6"/>
  <c r="D28" i="6"/>
  <c r="C28" i="6"/>
  <c r="B28" i="6"/>
  <c r="E27" i="6"/>
  <c r="D27" i="6"/>
  <c r="C27" i="6"/>
  <c r="B27" i="6"/>
  <c r="E26" i="6"/>
  <c r="D26" i="6"/>
  <c r="C26" i="6"/>
  <c r="B26" i="6"/>
  <c r="E25" i="6"/>
  <c r="D25" i="6"/>
  <c r="C25" i="6"/>
  <c r="B25" i="6"/>
  <c r="E24" i="6"/>
  <c r="D24" i="6"/>
  <c r="C24" i="6"/>
  <c r="B24" i="6"/>
  <c r="E23" i="6"/>
  <c r="D23" i="6"/>
  <c r="C23" i="6"/>
  <c r="B23" i="6"/>
  <c r="E22" i="6"/>
  <c r="D22" i="6"/>
  <c r="C22" i="6"/>
  <c r="B22" i="6"/>
  <c r="E21" i="6"/>
  <c r="D21" i="6"/>
  <c r="C21" i="6"/>
  <c r="B21" i="6"/>
  <c r="E20" i="6"/>
  <c r="D20" i="6"/>
  <c r="C20" i="6"/>
  <c r="B20" i="6"/>
  <c r="E19" i="6"/>
  <c r="D19" i="6"/>
  <c r="C19" i="6"/>
  <c r="B19" i="6"/>
  <c r="E18" i="6"/>
  <c r="D18" i="6"/>
  <c r="C18" i="6"/>
  <c r="B18" i="6"/>
  <c r="E17" i="6"/>
  <c r="D17" i="6"/>
  <c r="C17" i="6"/>
  <c r="B17" i="6"/>
  <c r="E16" i="6"/>
  <c r="D16" i="6"/>
  <c r="C16" i="6"/>
  <c r="B16" i="6"/>
  <c r="E15" i="6"/>
  <c r="D15" i="6"/>
  <c r="C15" i="6"/>
  <c r="B15" i="6"/>
  <c r="E14" i="6"/>
  <c r="D14" i="6"/>
  <c r="C14" i="6"/>
  <c r="B14" i="6"/>
  <c r="E13" i="6"/>
  <c r="D13" i="6"/>
  <c r="C13" i="6"/>
  <c r="B13" i="6"/>
  <c r="L304" i="5"/>
  <c r="H304" i="5"/>
  <c r="M304" i="5" s="1"/>
  <c r="N304" i="5" s="1"/>
  <c r="L303" i="5"/>
  <c r="H303" i="5"/>
  <c r="M303" i="5" s="1"/>
  <c r="N303" i="5" s="1"/>
  <c r="L302" i="5"/>
  <c r="H302" i="5"/>
  <c r="M302" i="5" s="1"/>
  <c r="N302" i="5" s="1"/>
  <c r="L301" i="5"/>
  <c r="H301" i="5"/>
  <c r="M301" i="5" s="1"/>
  <c r="N301" i="5" s="1"/>
  <c r="L300" i="5"/>
  <c r="H300" i="5"/>
  <c r="M300" i="5" s="1"/>
  <c r="N300" i="5" s="1"/>
  <c r="L299" i="5"/>
  <c r="H299" i="5"/>
  <c r="M299" i="5" s="1"/>
  <c r="N299" i="5" s="1"/>
  <c r="L298" i="5"/>
  <c r="H298" i="5"/>
  <c r="M298" i="5" s="1"/>
  <c r="N298" i="5" s="1"/>
  <c r="L297" i="5"/>
  <c r="H297" i="5"/>
  <c r="M297" i="5" s="1"/>
  <c r="N297" i="5" s="1"/>
  <c r="L296" i="5"/>
  <c r="H296" i="5"/>
  <c r="M296" i="5" s="1"/>
  <c r="N296" i="5" s="1"/>
  <c r="L295" i="5"/>
  <c r="H295" i="5"/>
  <c r="M295" i="5" s="1"/>
  <c r="N295" i="5" s="1"/>
  <c r="L294" i="5"/>
  <c r="H294" i="5"/>
  <c r="M294" i="5" s="1"/>
  <c r="N294" i="5" s="1"/>
  <c r="L293" i="5"/>
  <c r="H293" i="5"/>
  <c r="M293" i="5" s="1"/>
  <c r="N293" i="5" s="1"/>
  <c r="L292" i="5"/>
  <c r="H292" i="5"/>
  <c r="M292" i="5" s="1"/>
  <c r="N292" i="5" s="1"/>
  <c r="L291" i="5"/>
  <c r="H291" i="5"/>
  <c r="M291" i="5" s="1"/>
  <c r="N291" i="5" s="1"/>
  <c r="L290" i="5"/>
  <c r="H290" i="5"/>
  <c r="M290" i="5" s="1"/>
  <c r="N290" i="5" s="1"/>
  <c r="L289" i="5"/>
  <c r="H289" i="5"/>
  <c r="M289" i="5" s="1"/>
  <c r="N289" i="5" s="1"/>
  <c r="L288" i="5"/>
  <c r="H288" i="5"/>
  <c r="M288" i="5" s="1"/>
  <c r="N288" i="5" s="1"/>
  <c r="L287" i="5"/>
  <c r="H287" i="5"/>
  <c r="M287" i="5" s="1"/>
  <c r="N287" i="5" s="1"/>
  <c r="L286" i="5"/>
  <c r="H286" i="5"/>
  <c r="M286" i="5" s="1"/>
  <c r="N286" i="5" s="1"/>
  <c r="L285" i="5"/>
  <c r="H285" i="5"/>
  <c r="M285" i="5" s="1"/>
  <c r="N285" i="5" s="1"/>
  <c r="L284" i="5"/>
  <c r="H284" i="5"/>
  <c r="M284" i="5" s="1"/>
  <c r="N284" i="5" s="1"/>
  <c r="L283" i="5"/>
  <c r="H283" i="5"/>
  <c r="M283" i="5" s="1"/>
  <c r="N283" i="5" s="1"/>
  <c r="L282" i="5"/>
  <c r="H282" i="5"/>
  <c r="M282" i="5" s="1"/>
  <c r="N282" i="5" s="1"/>
  <c r="L281" i="5"/>
  <c r="H281" i="5"/>
  <c r="M281" i="5" s="1"/>
  <c r="N281" i="5" s="1"/>
  <c r="L280" i="5"/>
  <c r="H280" i="5"/>
  <c r="M280" i="5" s="1"/>
  <c r="N280" i="5" s="1"/>
  <c r="L279" i="5"/>
  <c r="H279" i="5"/>
  <c r="M279" i="5" s="1"/>
  <c r="N279" i="5" s="1"/>
  <c r="L278" i="5"/>
  <c r="H278" i="5"/>
  <c r="M278" i="5" s="1"/>
  <c r="N278" i="5" s="1"/>
  <c r="L277" i="5"/>
  <c r="H277" i="5"/>
  <c r="M277" i="5" s="1"/>
  <c r="N277" i="5" s="1"/>
  <c r="L276" i="5"/>
  <c r="H276" i="5"/>
  <c r="M276" i="5" s="1"/>
  <c r="N276" i="5" s="1"/>
  <c r="L275" i="5"/>
  <c r="H275" i="5"/>
  <c r="M275" i="5" s="1"/>
  <c r="N275" i="5" s="1"/>
  <c r="L274" i="5"/>
  <c r="H274" i="5"/>
  <c r="M274" i="5" s="1"/>
  <c r="N274" i="5" s="1"/>
  <c r="L273" i="5"/>
  <c r="H273" i="5"/>
  <c r="M273" i="5" s="1"/>
  <c r="N273" i="5" s="1"/>
  <c r="L272" i="5"/>
  <c r="H272" i="5"/>
  <c r="M272" i="5" s="1"/>
  <c r="N272" i="5" s="1"/>
  <c r="L271" i="5"/>
  <c r="H271" i="5"/>
  <c r="M271" i="5" s="1"/>
  <c r="N271" i="5" s="1"/>
  <c r="L270" i="5"/>
  <c r="H270" i="5"/>
  <c r="M270" i="5" s="1"/>
  <c r="N270" i="5" s="1"/>
  <c r="L269" i="5"/>
  <c r="H269" i="5"/>
  <c r="M269" i="5" s="1"/>
  <c r="N269" i="5" s="1"/>
  <c r="L268" i="5"/>
  <c r="H268" i="5"/>
  <c r="M268" i="5" s="1"/>
  <c r="N268" i="5" s="1"/>
  <c r="L267" i="5"/>
  <c r="H267" i="5"/>
  <c r="M267" i="5" s="1"/>
  <c r="N267" i="5" s="1"/>
  <c r="L266" i="5"/>
  <c r="H266" i="5"/>
  <c r="M266" i="5" s="1"/>
  <c r="N266" i="5" s="1"/>
  <c r="L265" i="5"/>
  <c r="H265" i="5"/>
  <c r="M265" i="5" s="1"/>
  <c r="N265" i="5" s="1"/>
  <c r="L264" i="5"/>
  <c r="H264" i="5"/>
  <c r="M264" i="5" s="1"/>
  <c r="N264" i="5" s="1"/>
  <c r="L263" i="5"/>
  <c r="H263" i="5"/>
  <c r="M263" i="5" s="1"/>
  <c r="N263" i="5" s="1"/>
  <c r="L262" i="5"/>
  <c r="H262" i="5"/>
  <c r="M262" i="5" s="1"/>
  <c r="N262" i="5" s="1"/>
  <c r="L261" i="5"/>
  <c r="H261" i="5"/>
  <c r="M261" i="5" s="1"/>
  <c r="N261" i="5" s="1"/>
  <c r="L260" i="5"/>
  <c r="H260" i="5"/>
  <c r="M260" i="5" s="1"/>
  <c r="N260" i="5" s="1"/>
  <c r="L259" i="5"/>
  <c r="H259" i="5"/>
  <c r="M259" i="5" s="1"/>
  <c r="N259" i="5" s="1"/>
  <c r="L258" i="5"/>
  <c r="H258" i="5"/>
  <c r="M258" i="5" s="1"/>
  <c r="N258" i="5" s="1"/>
  <c r="L257" i="5"/>
  <c r="H257" i="5"/>
  <c r="M257" i="5" s="1"/>
  <c r="N257" i="5" s="1"/>
  <c r="L256" i="5"/>
  <c r="H256" i="5"/>
  <c r="M256" i="5" s="1"/>
  <c r="N256" i="5" s="1"/>
  <c r="L255" i="5"/>
  <c r="H255" i="5"/>
  <c r="M255" i="5" s="1"/>
  <c r="N255" i="5" s="1"/>
  <c r="L254" i="5"/>
  <c r="H254" i="5"/>
  <c r="M254" i="5" s="1"/>
  <c r="N254" i="5" s="1"/>
  <c r="L253" i="5"/>
  <c r="H253" i="5"/>
  <c r="M253" i="5" s="1"/>
  <c r="N253" i="5" s="1"/>
  <c r="L252" i="5"/>
  <c r="H252" i="5"/>
  <c r="M252" i="5" s="1"/>
  <c r="N252" i="5" s="1"/>
  <c r="L251" i="5"/>
  <c r="H251" i="5"/>
  <c r="M251" i="5" s="1"/>
  <c r="N251" i="5" s="1"/>
  <c r="L250" i="5"/>
  <c r="H250" i="5"/>
  <c r="M250" i="5" s="1"/>
  <c r="N250" i="5" s="1"/>
  <c r="L249" i="5"/>
  <c r="H249" i="5"/>
  <c r="M249" i="5" s="1"/>
  <c r="N249" i="5" s="1"/>
  <c r="L248" i="5"/>
  <c r="H248" i="5"/>
  <c r="M248" i="5" s="1"/>
  <c r="N248" i="5" s="1"/>
  <c r="L247" i="5"/>
  <c r="H247" i="5"/>
  <c r="M247" i="5" s="1"/>
  <c r="N247" i="5" s="1"/>
  <c r="L246" i="5"/>
  <c r="H246" i="5"/>
  <c r="M246" i="5" s="1"/>
  <c r="N246" i="5" s="1"/>
  <c r="L245" i="5"/>
  <c r="H245" i="5"/>
  <c r="M245" i="5" s="1"/>
  <c r="N245" i="5" s="1"/>
  <c r="L244" i="5"/>
  <c r="H244" i="5"/>
  <c r="M244" i="5" s="1"/>
  <c r="N244" i="5" s="1"/>
  <c r="L243" i="5"/>
  <c r="H243" i="5"/>
  <c r="M243" i="5" s="1"/>
  <c r="N243" i="5" s="1"/>
  <c r="L242" i="5"/>
  <c r="H242" i="5"/>
  <c r="M242" i="5" s="1"/>
  <c r="N242" i="5" s="1"/>
  <c r="L241" i="5"/>
  <c r="H241" i="5"/>
  <c r="M241" i="5" s="1"/>
  <c r="N241" i="5" s="1"/>
  <c r="L240" i="5"/>
  <c r="H240" i="5"/>
  <c r="M240" i="5" s="1"/>
  <c r="N240" i="5" s="1"/>
  <c r="L239" i="5"/>
  <c r="H239" i="5"/>
  <c r="M239" i="5" s="1"/>
  <c r="N239" i="5" s="1"/>
  <c r="L238" i="5"/>
  <c r="H238" i="5"/>
  <c r="M238" i="5" s="1"/>
  <c r="N238" i="5" s="1"/>
  <c r="L237" i="5"/>
  <c r="H237" i="5"/>
  <c r="M237" i="5" s="1"/>
  <c r="N237" i="5" s="1"/>
  <c r="L236" i="5"/>
  <c r="H236" i="5"/>
  <c r="M236" i="5" s="1"/>
  <c r="N236" i="5" s="1"/>
  <c r="L235" i="5"/>
  <c r="H235" i="5"/>
  <c r="M235" i="5" s="1"/>
  <c r="N235" i="5" s="1"/>
  <c r="L234" i="5"/>
  <c r="H234" i="5"/>
  <c r="M234" i="5" s="1"/>
  <c r="N234" i="5" s="1"/>
  <c r="L233" i="5"/>
  <c r="H233" i="5"/>
  <c r="M233" i="5" s="1"/>
  <c r="N233" i="5" s="1"/>
  <c r="L232" i="5"/>
  <c r="H232" i="5"/>
  <c r="M232" i="5" s="1"/>
  <c r="N232" i="5" s="1"/>
  <c r="L231" i="5"/>
  <c r="H231" i="5"/>
  <c r="M231" i="5" s="1"/>
  <c r="N231" i="5" s="1"/>
  <c r="L230" i="5"/>
  <c r="H230" i="5"/>
  <c r="M230" i="5" s="1"/>
  <c r="N230" i="5" s="1"/>
  <c r="L229" i="5"/>
  <c r="H229" i="5"/>
  <c r="M229" i="5" s="1"/>
  <c r="N229" i="5" s="1"/>
  <c r="L228" i="5"/>
  <c r="H228" i="5"/>
  <c r="M228" i="5" s="1"/>
  <c r="N228" i="5" s="1"/>
  <c r="L227" i="5"/>
  <c r="H227" i="5"/>
  <c r="M227" i="5" s="1"/>
  <c r="N227" i="5" s="1"/>
  <c r="L226" i="5"/>
  <c r="H226" i="5"/>
  <c r="M226" i="5" s="1"/>
  <c r="N226" i="5" s="1"/>
  <c r="L225" i="5"/>
  <c r="H225" i="5"/>
  <c r="M225" i="5" s="1"/>
  <c r="N225" i="5" s="1"/>
  <c r="L224" i="5"/>
  <c r="H224" i="5"/>
  <c r="M224" i="5" s="1"/>
  <c r="N224" i="5" s="1"/>
  <c r="L223" i="5"/>
  <c r="H223" i="5"/>
  <c r="M223" i="5" s="1"/>
  <c r="N223" i="5" s="1"/>
  <c r="L222" i="5"/>
  <c r="H222" i="5"/>
  <c r="M222" i="5" s="1"/>
  <c r="N222" i="5" s="1"/>
  <c r="L221" i="5"/>
  <c r="H221" i="5"/>
  <c r="M221" i="5" s="1"/>
  <c r="N221" i="5" s="1"/>
  <c r="L220" i="5"/>
  <c r="H220" i="5"/>
  <c r="M220" i="5" s="1"/>
  <c r="N220" i="5" s="1"/>
  <c r="L219" i="5"/>
  <c r="H219" i="5"/>
  <c r="M219" i="5" s="1"/>
  <c r="N219" i="5" s="1"/>
  <c r="L218" i="5"/>
  <c r="H218" i="5"/>
  <c r="M218" i="5" s="1"/>
  <c r="N218" i="5" s="1"/>
  <c r="L217" i="5"/>
  <c r="H217" i="5"/>
  <c r="M217" i="5" s="1"/>
  <c r="N217" i="5" s="1"/>
  <c r="L216" i="5"/>
  <c r="H216" i="5"/>
  <c r="M216" i="5" s="1"/>
  <c r="N216" i="5" s="1"/>
  <c r="L215" i="5"/>
  <c r="H215" i="5"/>
  <c r="M215" i="5" s="1"/>
  <c r="N215" i="5" s="1"/>
  <c r="L214" i="5"/>
  <c r="H214" i="5"/>
  <c r="M214" i="5" s="1"/>
  <c r="N214" i="5" s="1"/>
  <c r="L213" i="5"/>
  <c r="H213" i="5"/>
  <c r="M213" i="5" s="1"/>
  <c r="N213" i="5" s="1"/>
  <c r="L212" i="5"/>
  <c r="H212" i="5"/>
  <c r="M212" i="5" s="1"/>
  <c r="N212" i="5" s="1"/>
  <c r="L211" i="5"/>
  <c r="H211" i="5"/>
  <c r="M211" i="5" s="1"/>
  <c r="N211" i="5" s="1"/>
  <c r="L210" i="5"/>
  <c r="H210" i="5"/>
  <c r="M210" i="5" s="1"/>
  <c r="N210" i="5" s="1"/>
  <c r="L209" i="5"/>
  <c r="H209" i="5"/>
  <c r="M209" i="5" s="1"/>
  <c r="N209" i="5" s="1"/>
  <c r="L208" i="5"/>
  <c r="H208" i="5"/>
  <c r="M208" i="5" s="1"/>
  <c r="N208" i="5" s="1"/>
  <c r="L207" i="5"/>
  <c r="H207" i="5"/>
  <c r="M207" i="5" s="1"/>
  <c r="N207" i="5" s="1"/>
  <c r="L206" i="5"/>
  <c r="H206" i="5"/>
  <c r="M206" i="5" s="1"/>
  <c r="N206" i="5" s="1"/>
  <c r="L205" i="5"/>
  <c r="H205" i="5"/>
  <c r="M205" i="5" s="1"/>
  <c r="N205" i="5" s="1"/>
  <c r="L204" i="5"/>
  <c r="H204" i="5"/>
  <c r="M204" i="5" s="1"/>
  <c r="N204" i="5" s="1"/>
  <c r="L203" i="5"/>
  <c r="H203" i="5"/>
  <c r="M203" i="5" s="1"/>
  <c r="N203" i="5" s="1"/>
  <c r="L202" i="5"/>
  <c r="H202" i="5"/>
  <c r="M202" i="5" s="1"/>
  <c r="N202" i="5" s="1"/>
  <c r="L201" i="5"/>
  <c r="H201" i="5"/>
  <c r="M201" i="5" s="1"/>
  <c r="N201" i="5" s="1"/>
  <c r="L200" i="5"/>
  <c r="H200" i="5"/>
  <c r="M200" i="5" s="1"/>
  <c r="N200" i="5" s="1"/>
  <c r="L199" i="5"/>
  <c r="H199" i="5"/>
  <c r="M199" i="5" s="1"/>
  <c r="N199" i="5" s="1"/>
  <c r="L198" i="5"/>
  <c r="H198" i="5"/>
  <c r="M198" i="5" s="1"/>
  <c r="N198" i="5" s="1"/>
  <c r="L197" i="5"/>
  <c r="H197" i="5"/>
  <c r="M197" i="5" s="1"/>
  <c r="N197" i="5" s="1"/>
  <c r="L196" i="5"/>
  <c r="H196" i="5"/>
  <c r="M196" i="5" s="1"/>
  <c r="N196" i="5" s="1"/>
  <c r="L195" i="5"/>
  <c r="H195" i="5"/>
  <c r="M195" i="5" s="1"/>
  <c r="N195" i="5" s="1"/>
  <c r="L194" i="5"/>
  <c r="H194" i="5"/>
  <c r="M194" i="5" s="1"/>
  <c r="N194" i="5" s="1"/>
  <c r="L193" i="5"/>
  <c r="H193" i="5"/>
  <c r="M193" i="5" s="1"/>
  <c r="N193" i="5" s="1"/>
  <c r="L192" i="5"/>
  <c r="H192" i="5"/>
  <c r="M192" i="5" s="1"/>
  <c r="N192" i="5" s="1"/>
  <c r="L191" i="5"/>
  <c r="H191" i="5"/>
  <c r="M191" i="5" s="1"/>
  <c r="N191" i="5" s="1"/>
  <c r="L190" i="5"/>
  <c r="H190" i="5"/>
  <c r="M190" i="5" s="1"/>
  <c r="N190" i="5" s="1"/>
  <c r="L189" i="5"/>
  <c r="H189" i="5"/>
  <c r="M189" i="5" s="1"/>
  <c r="N189" i="5" s="1"/>
  <c r="L188" i="5"/>
  <c r="H188" i="5"/>
  <c r="M188" i="5" s="1"/>
  <c r="N188" i="5" s="1"/>
  <c r="L187" i="5"/>
  <c r="H187" i="5"/>
  <c r="M187" i="5" s="1"/>
  <c r="N187" i="5" s="1"/>
  <c r="L186" i="5"/>
  <c r="H186" i="5"/>
  <c r="M186" i="5" s="1"/>
  <c r="N186" i="5" s="1"/>
  <c r="L185" i="5"/>
  <c r="H185" i="5"/>
  <c r="M185" i="5" s="1"/>
  <c r="N185" i="5" s="1"/>
  <c r="L184" i="5"/>
  <c r="H184" i="5"/>
  <c r="M184" i="5" s="1"/>
  <c r="N184" i="5" s="1"/>
  <c r="L183" i="5"/>
  <c r="H183" i="5"/>
  <c r="M183" i="5" s="1"/>
  <c r="N183" i="5" s="1"/>
  <c r="L182" i="5"/>
  <c r="H182" i="5"/>
  <c r="M182" i="5" s="1"/>
  <c r="N182" i="5" s="1"/>
  <c r="L181" i="5"/>
  <c r="H181" i="5"/>
  <c r="M181" i="5" s="1"/>
  <c r="N181" i="5" s="1"/>
  <c r="L180" i="5"/>
  <c r="H180" i="5"/>
  <c r="M180" i="5" s="1"/>
  <c r="N180" i="5" s="1"/>
  <c r="L179" i="5"/>
  <c r="H179" i="5"/>
  <c r="M179" i="5" s="1"/>
  <c r="N179" i="5" s="1"/>
  <c r="L178" i="5"/>
  <c r="H178" i="5"/>
  <c r="M178" i="5" s="1"/>
  <c r="N178" i="5" s="1"/>
  <c r="L177" i="5"/>
  <c r="H177" i="5"/>
  <c r="M177" i="5" s="1"/>
  <c r="N177" i="5" s="1"/>
  <c r="L176" i="5"/>
  <c r="H176" i="5"/>
  <c r="M176" i="5" s="1"/>
  <c r="N176" i="5" s="1"/>
  <c r="L175" i="5"/>
  <c r="H175" i="5"/>
  <c r="M175" i="5" s="1"/>
  <c r="N175" i="5" s="1"/>
  <c r="L174" i="5"/>
  <c r="H174" i="5"/>
  <c r="M174" i="5" s="1"/>
  <c r="N174" i="5" s="1"/>
  <c r="L173" i="5"/>
  <c r="H173" i="5"/>
  <c r="M173" i="5" s="1"/>
  <c r="N173" i="5" s="1"/>
  <c r="L172" i="5"/>
  <c r="H172" i="5"/>
  <c r="M172" i="5" s="1"/>
  <c r="N172" i="5" s="1"/>
  <c r="L171" i="5"/>
  <c r="H171" i="5"/>
  <c r="M171" i="5" s="1"/>
  <c r="N171" i="5" s="1"/>
  <c r="L170" i="5"/>
  <c r="H170" i="5"/>
  <c r="M170" i="5" s="1"/>
  <c r="N170" i="5" s="1"/>
  <c r="L169" i="5"/>
  <c r="H169" i="5"/>
  <c r="M169" i="5" s="1"/>
  <c r="N169" i="5" s="1"/>
  <c r="L168" i="5"/>
  <c r="H168" i="5"/>
  <c r="M168" i="5" s="1"/>
  <c r="N168" i="5" s="1"/>
  <c r="L167" i="5"/>
  <c r="H167" i="5"/>
  <c r="M167" i="5" s="1"/>
  <c r="N167" i="5" s="1"/>
  <c r="L166" i="5"/>
  <c r="H166" i="5"/>
  <c r="M166" i="5" s="1"/>
  <c r="N166" i="5" s="1"/>
  <c r="L165" i="5"/>
  <c r="H165" i="5"/>
  <c r="M165" i="5" s="1"/>
  <c r="N165" i="5" s="1"/>
  <c r="L164" i="5"/>
  <c r="H164" i="5"/>
  <c r="M164" i="5" s="1"/>
  <c r="N164" i="5" s="1"/>
  <c r="L163" i="5"/>
  <c r="H163" i="5"/>
  <c r="M163" i="5" s="1"/>
  <c r="N163" i="5" s="1"/>
  <c r="L162" i="5"/>
  <c r="H162" i="5"/>
  <c r="M162" i="5" s="1"/>
  <c r="N162" i="5" s="1"/>
  <c r="L161" i="5"/>
  <c r="H161" i="5"/>
  <c r="M161" i="5" s="1"/>
  <c r="N161" i="5" s="1"/>
  <c r="L160" i="5"/>
  <c r="H160" i="5"/>
  <c r="M160" i="5" s="1"/>
  <c r="N160" i="5" s="1"/>
  <c r="L159" i="5"/>
  <c r="H159" i="5"/>
  <c r="M159" i="5" s="1"/>
  <c r="N159" i="5" s="1"/>
  <c r="L158" i="5"/>
  <c r="H158" i="5"/>
  <c r="M158" i="5" s="1"/>
  <c r="N158" i="5" s="1"/>
  <c r="L157" i="5"/>
  <c r="H157" i="5"/>
  <c r="M157" i="5" s="1"/>
  <c r="N157" i="5" s="1"/>
  <c r="L156" i="5"/>
  <c r="H156" i="5"/>
  <c r="M156" i="5" s="1"/>
  <c r="N156" i="5" s="1"/>
  <c r="L155" i="5"/>
  <c r="H155" i="5"/>
  <c r="M155" i="5" s="1"/>
  <c r="N155" i="5" s="1"/>
  <c r="L154" i="5"/>
  <c r="H154" i="5"/>
  <c r="M154" i="5" s="1"/>
  <c r="N154" i="5" s="1"/>
  <c r="L153" i="5"/>
  <c r="H153" i="5"/>
  <c r="M153" i="5" s="1"/>
  <c r="N153" i="5" s="1"/>
  <c r="L152" i="5"/>
  <c r="H152" i="5"/>
  <c r="M152" i="5" s="1"/>
  <c r="N152" i="5" s="1"/>
  <c r="L151" i="5"/>
  <c r="H151" i="5"/>
  <c r="M151" i="5" s="1"/>
  <c r="N151" i="5" s="1"/>
  <c r="L150" i="5"/>
  <c r="H150" i="5"/>
  <c r="M150" i="5" s="1"/>
  <c r="N150" i="5" s="1"/>
  <c r="L149" i="5"/>
  <c r="H149" i="5"/>
  <c r="M149" i="5" s="1"/>
  <c r="N149" i="5" s="1"/>
  <c r="L148" i="5"/>
  <c r="H148" i="5"/>
  <c r="M148" i="5" s="1"/>
  <c r="N148" i="5" s="1"/>
  <c r="L147" i="5"/>
  <c r="H147" i="5"/>
  <c r="M147" i="5" s="1"/>
  <c r="N147" i="5" s="1"/>
  <c r="L146" i="5"/>
  <c r="H146" i="5"/>
  <c r="M146" i="5" s="1"/>
  <c r="N146" i="5" s="1"/>
  <c r="L145" i="5"/>
  <c r="H145" i="5"/>
  <c r="M145" i="5" s="1"/>
  <c r="N145" i="5" s="1"/>
  <c r="L144" i="5"/>
  <c r="H144" i="5"/>
  <c r="M144" i="5" s="1"/>
  <c r="N144" i="5" s="1"/>
  <c r="L143" i="5"/>
  <c r="H143" i="5"/>
  <c r="M143" i="5" s="1"/>
  <c r="N143" i="5" s="1"/>
  <c r="L142" i="5"/>
  <c r="H142" i="5"/>
  <c r="M142" i="5" s="1"/>
  <c r="N142" i="5" s="1"/>
  <c r="L141" i="5"/>
  <c r="H141" i="5"/>
  <c r="M141" i="5" s="1"/>
  <c r="N141" i="5" s="1"/>
  <c r="L140" i="5"/>
  <c r="H140" i="5"/>
  <c r="M140" i="5" s="1"/>
  <c r="N140" i="5" s="1"/>
  <c r="L139" i="5"/>
  <c r="H139" i="5"/>
  <c r="M139" i="5" s="1"/>
  <c r="N139" i="5" s="1"/>
  <c r="L138" i="5"/>
  <c r="H138" i="5"/>
  <c r="M138" i="5" s="1"/>
  <c r="N138" i="5" s="1"/>
  <c r="L137" i="5"/>
  <c r="H137" i="5"/>
  <c r="M137" i="5" s="1"/>
  <c r="N137" i="5" s="1"/>
  <c r="L136" i="5"/>
  <c r="H136" i="5"/>
  <c r="M136" i="5" s="1"/>
  <c r="N136" i="5" s="1"/>
  <c r="L135" i="5"/>
  <c r="H135" i="5"/>
  <c r="M135" i="5" s="1"/>
  <c r="N135" i="5" s="1"/>
  <c r="L134" i="5"/>
  <c r="H134" i="5"/>
  <c r="M134" i="5" s="1"/>
  <c r="N134" i="5" s="1"/>
  <c r="L133" i="5"/>
  <c r="H133" i="5"/>
  <c r="M133" i="5" s="1"/>
  <c r="N133" i="5" s="1"/>
  <c r="L132" i="5"/>
  <c r="H132" i="5"/>
  <c r="M132" i="5" s="1"/>
  <c r="N132" i="5" s="1"/>
  <c r="L131" i="5"/>
  <c r="H131" i="5"/>
  <c r="M131" i="5" s="1"/>
  <c r="N131" i="5" s="1"/>
  <c r="L130" i="5"/>
  <c r="H130" i="5"/>
  <c r="M130" i="5" s="1"/>
  <c r="N130" i="5" s="1"/>
  <c r="L129" i="5"/>
  <c r="H129" i="5"/>
  <c r="M129" i="5" s="1"/>
  <c r="N129" i="5" s="1"/>
  <c r="L128" i="5"/>
  <c r="H128" i="5"/>
  <c r="M128" i="5" s="1"/>
  <c r="N128" i="5" s="1"/>
  <c r="L127" i="5"/>
  <c r="H127" i="5"/>
  <c r="M127" i="5" s="1"/>
  <c r="N127" i="5" s="1"/>
  <c r="L126" i="5"/>
  <c r="H126" i="5"/>
  <c r="M126" i="5" s="1"/>
  <c r="N126" i="5" s="1"/>
  <c r="L125" i="5"/>
  <c r="H125" i="5"/>
  <c r="M125" i="5" s="1"/>
  <c r="N125" i="5" s="1"/>
  <c r="L124" i="5"/>
  <c r="H124" i="5"/>
  <c r="M124" i="5" s="1"/>
  <c r="N124" i="5" s="1"/>
  <c r="L123" i="5"/>
  <c r="H123" i="5"/>
  <c r="M123" i="5" s="1"/>
  <c r="N123" i="5" s="1"/>
  <c r="L122" i="5"/>
  <c r="H122" i="5"/>
  <c r="M122" i="5" s="1"/>
  <c r="N122" i="5" s="1"/>
  <c r="L121" i="5"/>
  <c r="H121" i="5"/>
  <c r="M121" i="5" s="1"/>
  <c r="N121" i="5" s="1"/>
  <c r="L120" i="5"/>
  <c r="H120" i="5"/>
  <c r="M120" i="5" s="1"/>
  <c r="N120" i="5" s="1"/>
  <c r="L119" i="5"/>
  <c r="H119" i="5"/>
  <c r="M119" i="5" s="1"/>
  <c r="N119" i="5" s="1"/>
  <c r="L118" i="5"/>
  <c r="H118" i="5"/>
  <c r="M118" i="5" s="1"/>
  <c r="N118" i="5" s="1"/>
  <c r="L117" i="5"/>
  <c r="H117" i="5"/>
  <c r="M117" i="5" s="1"/>
  <c r="N117" i="5" s="1"/>
  <c r="L116" i="5"/>
  <c r="H116" i="5"/>
  <c r="M116" i="5" s="1"/>
  <c r="N116" i="5" s="1"/>
  <c r="L115" i="5"/>
  <c r="H115" i="5"/>
  <c r="M115" i="5" s="1"/>
  <c r="N115" i="5" s="1"/>
  <c r="L114" i="5"/>
  <c r="H114" i="5"/>
  <c r="M114" i="5" s="1"/>
  <c r="N114" i="5" s="1"/>
  <c r="L113" i="5"/>
  <c r="H113" i="5"/>
  <c r="M113" i="5" s="1"/>
  <c r="N113" i="5" s="1"/>
  <c r="L112" i="5"/>
  <c r="H112" i="5"/>
  <c r="M112" i="5" s="1"/>
  <c r="N112" i="5" s="1"/>
  <c r="L111" i="5"/>
  <c r="H111" i="5"/>
  <c r="M111" i="5" s="1"/>
  <c r="N111" i="5" s="1"/>
  <c r="L110" i="5"/>
  <c r="H110" i="5"/>
  <c r="M110" i="5" s="1"/>
  <c r="N110" i="5" s="1"/>
  <c r="L109" i="5"/>
  <c r="H109" i="5"/>
  <c r="M109" i="5" s="1"/>
  <c r="N109" i="5" s="1"/>
  <c r="L108" i="5"/>
  <c r="H108" i="5"/>
  <c r="M108" i="5" s="1"/>
  <c r="N108" i="5" s="1"/>
  <c r="L107" i="5"/>
  <c r="H107" i="5"/>
  <c r="M107" i="5" s="1"/>
  <c r="N107" i="5" s="1"/>
  <c r="L106" i="5"/>
  <c r="H106" i="5"/>
  <c r="M106" i="5" s="1"/>
  <c r="N106" i="5" s="1"/>
  <c r="L105" i="5"/>
  <c r="H105" i="5"/>
  <c r="M105" i="5" s="1"/>
  <c r="N105" i="5" s="1"/>
  <c r="L104" i="5"/>
  <c r="H104" i="5"/>
  <c r="M104" i="5" s="1"/>
  <c r="N104" i="5" s="1"/>
  <c r="L103" i="5"/>
  <c r="H103" i="5"/>
  <c r="M103" i="5" s="1"/>
  <c r="N103" i="5" s="1"/>
  <c r="L102" i="5"/>
  <c r="H102" i="5"/>
  <c r="M102" i="5" s="1"/>
  <c r="N102" i="5" s="1"/>
  <c r="L101" i="5"/>
  <c r="H101" i="5"/>
  <c r="M101" i="5" s="1"/>
  <c r="N101" i="5" s="1"/>
  <c r="L100" i="5"/>
  <c r="H100" i="5"/>
  <c r="M100" i="5" s="1"/>
  <c r="N100" i="5" s="1"/>
  <c r="L99" i="5"/>
  <c r="H99" i="5"/>
  <c r="M99" i="5" s="1"/>
  <c r="N99" i="5" s="1"/>
  <c r="L98" i="5"/>
  <c r="H98" i="5"/>
  <c r="M98" i="5" s="1"/>
  <c r="N98" i="5" s="1"/>
  <c r="L97" i="5"/>
  <c r="H97" i="5"/>
  <c r="M97" i="5" s="1"/>
  <c r="N97" i="5" s="1"/>
  <c r="L96" i="5"/>
  <c r="H96" i="5"/>
  <c r="M96" i="5" s="1"/>
  <c r="N96" i="5" s="1"/>
  <c r="L95" i="5"/>
  <c r="H95" i="5"/>
  <c r="M95" i="5" s="1"/>
  <c r="N95" i="5" s="1"/>
  <c r="L94" i="5"/>
  <c r="H94" i="5"/>
  <c r="M94" i="5" s="1"/>
  <c r="N94" i="5" s="1"/>
  <c r="L93" i="5"/>
  <c r="H93" i="5"/>
  <c r="M93" i="5" s="1"/>
  <c r="N93" i="5" s="1"/>
  <c r="L92" i="5"/>
  <c r="H92" i="5"/>
  <c r="M92" i="5" s="1"/>
  <c r="N92" i="5" s="1"/>
  <c r="L91" i="5"/>
  <c r="H91" i="5"/>
  <c r="M91" i="5" s="1"/>
  <c r="N91" i="5" s="1"/>
  <c r="L90" i="5"/>
  <c r="H90" i="5"/>
  <c r="M90" i="5" s="1"/>
  <c r="N90" i="5" s="1"/>
  <c r="L89" i="5"/>
  <c r="H89" i="5"/>
  <c r="M89" i="5" s="1"/>
  <c r="N89" i="5" s="1"/>
  <c r="L88" i="5"/>
  <c r="H88" i="5"/>
  <c r="M88" i="5" s="1"/>
  <c r="N88" i="5" s="1"/>
  <c r="L87" i="5"/>
  <c r="H87" i="5"/>
  <c r="M87" i="5" s="1"/>
  <c r="N87" i="5" s="1"/>
  <c r="L86" i="5"/>
  <c r="H86" i="5"/>
  <c r="M86" i="5" s="1"/>
  <c r="N86" i="5" s="1"/>
  <c r="L85" i="5"/>
  <c r="H85" i="5"/>
  <c r="M85" i="5" s="1"/>
  <c r="N85" i="5" s="1"/>
  <c r="L84" i="5"/>
  <c r="H84" i="5"/>
  <c r="M84" i="5" s="1"/>
  <c r="N84" i="5" s="1"/>
  <c r="L83" i="5"/>
  <c r="H83" i="5"/>
  <c r="M83" i="5" s="1"/>
  <c r="N83" i="5" s="1"/>
  <c r="L82" i="5"/>
  <c r="H82" i="5"/>
  <c r="M82" i="5" s="1"/>
  <c r="N82" i="5" s="1"/>
  <c r="L81" i="5"/>
  <c r="H81" i="5"/>
  <c r="M81" i="5" s="1"/>
  <c r="N81" i="5" s="1"/>
  <c r="L80" i="5"/>
  <c r="H80" i="5"/>
  <c r="M80" i="5" s="1"/>
  <c r="N80" i="5" s="1"/>
  <c r="L79" i="5"/>
  <c r="H79" i="5"/>
  <c r="M79" i="5" s="1"/>
  <c r="N79" i="5" s="1"/>
  <c r="L78" i="5"/>
  <c r="H78" i="5"/>
  <c r="M78" i="5" s="1"/>
  <c r="N78" i="5" s="1"/>
  <c r="L77" i="5"/>
  <c r="H77" i="5"/>
  <c r="M77" i="5" s="1"/>
  <c r="N77" i="5" s="1"/>
  <c r="L76" i="5"/>
  <c r="H76" i="5"/>
  <c r="M76" i="5" s="1"/>
  <c r="N76" i="5" s="1"/>
  <c r="L75" i="5"/>
  <c r="H75" i="5"/>
  <c r="M75" i="5" s="1"/>
  <c r="N75" i="5" s="1"/>
  <c r="L74" i="5"/>
  <c r="H74" i="5"/>
  <c r="M74" i="5" s="1"/>
  <c r="N74" i="5" s="1"/>
  <c r="L73" i="5"/>
  <c r="H73" i="5"/>
  <c r="M73" i="5" s="1"/>
  <c r="N73" i="5" s="1"/>
  <c r="L72" i="5"/>
  <c r="H72" i="5"/>
  <c r="M72" i="5" s="1"/>
  <c r="N72" i="5" s="1"/>
  <c r="L71" i="5"/>
  <c r="H71" i="5"/>
  <c r="M71" i="5" s="1"/>
  <c r="N71" i="5" s="1"/>
  <c r="L70" i="5"/>
  <c r="H70" i="5"/>
  <c r="M70" i="5" s="1"/>
  <c r="N70" i="5" s="1"/>
  <c r="L69" i="5"/>
  <c r="H69" i="5"/>
  <c r="M69" i="5" s="1"/>
  <c r="N69" i="5" s="1"/>
  <c r="L68" i="5"/>
  <c r="H68" i="5"/>
  <c r="M68" i="5" s="1"/>
  <c r="N68" i="5" s="1"/>
  <c r="L67" i="5"/>
  <c r="H67" i="5"/>
  <c r="M67" i="5" s="1"/>
  <c r="N67" i="5" s="1"/>
  <c r="L66" i="5"/>
  <c r="H66" i="5"/>
  <c r="M66" i="5" s="1"/>
  <c r="N66" i="5" s="1"/>
  <c r="L65" i="5"/>
  <c r="H65" i="5"/>
  <c r="M65" i="5" s="1"/>
  <c r="N65" i="5" s="1"/>
  <c r="L64" i="5"/>
  <c r="H64" i="5"/>
  <c r="M64" i="5" s="1"/>
  <c r="N64" i="5" s="1"/>
  <c r="L63" i="5"/>
  <c r="H63" i="5"/>
  <c r="M63" i="5" s="1"/>
  <c r="N63" i="5" s="1"/>
  <c r="L62" i="5"/>
  <c r="H62" i="5"/>
  <c r="M62" i="5" s="1"/>
  <c r="N62" i="5" s="1"/>
  <c r="L61" i="5"/>
  <c r="H61" i="5"/>
  <c r="M61" i="5" s="1"/>
  <c r="N61" i="5" s="1"/>
  <c r="L60" i="5"/>
  <c r="H60" i="5"/>
  <c r="M60" i="5" s="1"/>
  <c r="N60" i="5" s="1"/>
  <c r="L59" i="5"/>
  <c r="H59" i="5"/>
  <c r="M59" i="5" s="1"/>
  <c r="N59" i="5" s="1"/>
  <c r="L58" i="5"/>
  <c r="H58" i="5"/>
  <c r="M58" i="5" s="1"/>
  <c r="N58" i="5" s="1"/>
  <c r="L57" i="5"/>
  <c r="H57" i="5"/>
  <c r="M57" i="5" s="1"/>
  <c r="N57" i="5" s="1"/>
  <c r="L56" i="5"/>
  <c r="H56" i="5"/>
  <c r="M56" i="5" s="1"/>
  <c r="N56" i="5" s="1"/>
  <c r="L55" i="5"/>
  <c r="H55" i="5"/>
  <c r="M55" i="5" s="1"/>
  <c r="N55" i="5" s="1"/>
  <c r="L54" i="5"/>
  <c r="H54" i="5"/>
  <c r="M54" i="5" s="1"/>
  <c r="N54" i="5" s="1"/>
  <c r="L53" i="5"/>
  <c r="H53" i="5"/>
  <c r="M53" i="5" s="1"/>
  <c r="N53" i="5" s="1"/>
  <c r="L52" i="5"/>
  <c r="H52" i="5"/>
  <c r="M52" i="5" s="1"/>
  <c r="N52" i="5" s="1"/>
  <c r="L51" i="5"/>
  <c r="H51" i="5"/>
  <c r="M51" i="5" s="1"/>
  <c r="N51" i="5" s="1"/>
  <c r="L50" i="5"/>
  <c r="H50" i="5"/>
  <c r="M50" i="5" s="1"/>
  <c r="N50" i="5" s="1"/>
  <c r="L49" i="5"/>
  <c r="H49" i="5"/>
  <c r="M49" i="5" s="1"/>
  <c r="N49" i="5" s="1"/>
  <c r="L48" i="5"/>
  <c r="H48" i="5"/>
  <c r="M48" i="5" s="1"/>
  <c r="N48" i="5" s="1"/>
  <c r="L47" i="5"/>
  <c r="H47" i="5"/>
  <c r="M47" i="5" s="1"/>
  <c r="N47" i="5" s="1"/>
  <c r="L46" i="5"/>
  <c r="H46" i="5"/>
  <c r="M46" i="5" s="1"/>
  <c r="N46" i="5" s="1"/>
  <c r="L45" i="5"/>
  <c r="H45" i="5"/>
  <c r="M45" i="5" s="1"/>
  <c r="N45" i="5" s="1"/>
  <c r="L44" i="5"/>
  <c r="H44" i="5"/>
  <c r="M44" i="5" s="1"/>
  <c r="N44" i="5" s="1"/>
  <c r="L43" i="5"/>
  <c r="H43" i="5"/>
  <c r="M43" i="5" s="1"/>
  <c r="N43" i="5" s="1"/>
  <c r="L42" i="5"/>
  <c r="H42" i="5"/>
  <c r="M42" i="5" s="1"/>
  <c r="N42" i="5" s="1"/>
  <c r="L41" i="5"/>
  <c r="H41" i="5"/>
  <c r="M41" i="5" s="1"/>
  <c r="N41" i="5" s="1"/>
  <c r="L40" i="5"/>
  <c r="H40" i="5"/>
  <c r="M40" i="5" s="1"/>
  <c r="N40" i="5" s="1"/>
  <c r="L39" i="5"/>
  <c r="H39" i="5"/>
  <c r="M39" i="5" s="1"/>
  <c r="N39" i="5" s="1"/>
  <c r="L38" i="5"/>
  <c r="H38" i="5"/>
  <c r="M38" i="5" s="1"/>
  <c r="N38" i="5" s="1"/>
  <c r="L37" i="5"/>
  <c r="H37" i="5"/>
  <c r="M37" i="5" s="1"/>
  <c r="N37" i="5" s="1"/>
  <c r="L36" i="5"/>
  <c r="H36" i="5"/>
  <c r="M36" i="5" s="1"/>
  <c r="N36" i="5" s="1"/>
  <c r="L35" i="5"/>
  <c r="H35" i="5"/>
  <c r="M35" i="5" s="1"/>
  <c r="N35" i="5" s="1"/>
  <c r="L34" i="5"/>
  <c r="H34" i="5"/>
  <c r="M34" i="5" s="1"/>
  <c r="N34" i="5" s="1"/>
  <c r="L33" i="5"/>
  <c r="H33" i="5"/>
  <c r="M33" i="5" s="1"/>
  <c r="N33" i="5" s="1"/>
  <c r="L32" i="5"/>
  <c r="H32" i="5"/>
  <c r="M32" i="5" s="1"/>
  <c r="N32" i="5" s="1"/>
  <c r="L31" i="5"/>
  <c r="H31" i="5"/>
  <c r="M31" i="5" s="1"/>
  <c r="N31" i="5" s="1"/>
  <c r="L30" i="5"/>
  <c r="H30" i="5"/>
  <c r="M30" i="5" s="1"/>
  <c r="N30" i="5" s="1"/>
  <c r="L29" i="5"/>
  <c r="H29" i="5"/>
  <c r="M29" i="5" s="1"/>
  <c r="N29" i="5" s="1"/>
  <c r="L28" i="5"/>
  <c r="H28" i="5"/>
  <c r="M28" i="5" s="1"/>
  <c r="N28" i="5" s="1"/>
  <c r="L27" i="5"/>
  <c r="H27" i="5"/>
  <c r="M27" i="5" s="1"/>
  <c r="N27" i="5" s="1"/>
  <c r="L26" i="5"/>
  <c r="H26" i="5"/>
  <c r="M26" i="5" s="1"/>
  <c r="N26" i="5" s="1"/>
  <c r="L25" i="5"/>
  <c r="H25" i="5"/>
  <c r="M25" i="5" s="1"/>
  <c r="N25" i="5" s="1"/>
  <c r="L24" i="5"/>
  <c r="H24" i="5"/>
  <c r="M24" i="5" s="1"/>
  <c r="N24" i="5" s="1"/>
  <c r="L23" i="5"/>
  <c r="H23" i="5"/>
  <c r="M23" i="5" s="1"/>
  <c r="N23" i="5" s="1"/>
  <c r="L22" i="5"/>
  <c r="H22" i="5"/>
  <c r="M22" i="5" s="1"/>
  <c r="N22" i="5" s="1"/>
  <c r="L21" i="5"/>
  <c r="H21" i="5"/>
  <c r="M21" i="5" s="1"/>
  <c r="N21" i="5" s="1"/>
  <c r="L20" i="5"/>
  <c r="H20" i="5"/>
  <c r="M20" i="5" s="1"/>
  <c r="N20" i="5" s="1"/>
  <c r="L19" i="5"/>
  <c r="H19" i="5"/>
  <c r="M19" i="5" s="1"/>
  <c r="N19" i="5" s="1"/>
  <c r="L18" i="5"/>
  <c r="H18" i="5"/>
  <c r="M18" i="5" s="1"/>
  <c r="L17" i="5"/>
  <c r="H17" i="5"/>
  <c r="M17" i="5" s="1"/>
  <c r="N17" i="5" s="1"/>
  <c r="L16" i="5"/>
  <c r="H16" i="5"/>
  <c r="M16" i="5" s="1"/>
  <c r="N16" i="5" s="1"/>
  <c r="L15" i="5"/>
  <c r="H15" i="5"/>
  <c r="M15" i="5" s="1"/>
  <c r="N15" i="5" s="1"/>
  <c r="L14" i="5"/>
  <c r="H14" i="5"/>
  <c r="M14" i="5" s="1"/>
  <c r="L13" i="5"/>
  <c r="H13" i="5"/>
  <c r="M13" i="5" s="1"/>
  <c r="N13" i="5" s="1"/>
  <c r="L12" i="5"/>
  <c r="H12" i="5"/>
  <c r="M12" i="5" s="1"/>
  <c r="L11" i="5"/>
  <c r="H11" i="5"/>
  <c r="M11" i="5" s="1"/>
  <c r="N11" i="5" s="1"/>
  <c r="L10" i="5"/>
  <c r="H10" i="5"/>
  <c r="M10" i="5" s="1"/>
  <c r="L9" i="5"/>
  <c r="H9" i="5"/>
  <c r="M9" i="5" s="1"/>
  <c r="N9" i="5" s="1"/>
  <c r="L8" i="5"/>
  <c r="H8" i="5"/>
  <c r="M8" i="5" s="1"/>
  <c r="L7" i="5"/>
  <c r="H7" i="5"/>
  <c r="M7" i="5" s="1"/>
  <c r="L6" i="5"/>
  <c r="H6" i="5"/>
  <c r="M6" i="5" s="1"/>
  <c r="L5" i="5"/>
  <c r="H5" i="5"/>
  <c r="M5" i="5" s="1"/>
  <c r="F15" i="4"/>
  <c r="C15" i="4"/>
  <c r="P14" i="4"/>
  <c r="O14" i="4"/>
  <c r="N14" i="4"/>
  <c r="M14" i="4"/>
  <c r="L14" i="4"/>
  <c r="K14" i="4"/>
  <c r="J14" i="4"/>
  <c r="I14" i="4"/>
  <c r="H14" i="4"/>
  <c r="G14" i="4"/>
  <c r="P13" i="4"/>
  <c r="O13" i="4"/>
  <c r="N13" i="4"/>
  <c r="M13" i="4"/>
  <c r="L13" i="4"/>
  <c r="K13" i="4"/>
  <c r="J13" i="4"/>
  <c r="I13" i="4"/>
  <c r="H13" i="4"/>
  <c r="G13" i="4"/>
  <c r="P12" i="4"/>
  <c r="O12" i="4"/>
  <c r="N12" i="4"/>
  <c r="M12" i="4"/>
  <c r="L12" i="4"/>
  <c r="K12" i="4"/>
  <c r="J12" i="4"/>
  <c r="I12" i="4"/>
  <c r="H12" i="4"/>
  <c r="G12" i="4"/>
  <c r="P11" i="4"/>
  <c r="O11" i="4"/>
  <c r="N11" i="4"/>
  <c r="M11" i="4"/>
  <c r="L11" i="4"/>
  <c r="K11" i="4"/>
  <c r="J11" i="4"/>
  <c r="I11" i="4"/>
  <c r="H11" i="4"/>
  <c r="G11" i="4"/>
  <c r="P10" i="4"/>
  <c r="O10" i="4"/>
  <c r="N10" i="4"/>
  <c r="M10" i="4"/>
  <c r="L10" i="4"/>
  <c r="K10" i="4"/>
  <c r="J10" i="4"/>
  <c r="I10" i="4"/>
  <c r="H10" i="4"/>
  <c r="G10" i="4"/>
  <c r="P9" i="4"/>
  <c r="O9" i="4"/>
  <c r="N9" i="4"/>
  <c r="M9" i="4"/>
  <c r="L9" i="4"/>
  <c r="K9" i="4"/>
  <c r="J9" i="4"/>
  <c r="I9" i="4"/>
  <c r="H9" i="4"/>
  <c r="G9" i="4"/>
  <c r="P8" i="4"/>
  <c r="O8" i="4"/>
  <c r="N8" i="4"/>
  <c r="M8" i="4"/>
  <c r="L8" i="4"/>
  <c r="K8" i="4"/>
  <c r="J8" i="4"/>
  <c r="I8" i="4"/>
  <c r="H8" i="4"/>
  <c r="G8" i="4"/>
  <c r="H7" i="4"/>
  <c r="G7" i="4"/>
  <c r="H6" i="4"/>
  <c r="G6" i="4"/>
  <c r="H5" i="4"/>
  <c r="H15" i="4" s="1"/>
  <c r="G5" i="4"/>
  <c r="B20" i="3"/>
  <c r="B6" i="3"/>
  <c r="B38" i="2"/>
  <c r="B37" i="2"/>
  <c r="B36" i="2"/>
  <c r="B35" i="2"/>
  <c r="B34" i="2"/>
  <c r="B33" i="2"/>
  <c r="B32" i="2"/>
  <c r="B31" i="2"/>
  <c r="B30" i="2"/>
  <c r="B29" i="2"/>
  <c r="B28" i="2"/>
  <c r="B27" i="2"/>
  <c r="I14" i="2"/>
  <c r="H14" i="2"/>
  <c r="G14" i="2"/>
  <c r="F14" i="2"/>
  <c r="E14" i="2"/>
  <c r="I13" i="2"/>
  <c r="H13" i="2"/>
  <c r="G13" i="2"/>
  <c r="F13" i="2"/>
  <c r="E13" i="2"/>
  <c r="I12" i="2"/>
  <c r="H12" i="2"/>
  <c r="G12" i="2"/>
  <c r="F12" i="2"/>
  <c r="E12" i="2"/>
  <c r="C12" i="2"/>
  <c r="I11" i="2"/>
  <c r="H11" i="2"/>
  <c r="G11" i="2"/>
  <c r="F11" i="2"/>
  <c r="E11" i="2"/>
  <c r="I10" i="2"/>
  <c r="H10" i="2"/>
  <c r="G10" i="2"/>
  <c r="F10" i="2"/>
  <c r="E10" i="2"/>
  <c r="C10" i="2"/>
  <c r="I9" i="2"/>
  <c r="H9" i="2"/>
  <c r="G9" i="2"/>
  <c r="F9" i="2"/>
  <c r="E9" i="2"/>
  <c r="I8" i="2"/>
  <c r="H8" i="2"/>
  <c r="G8" i="2"/>
  <c r="F8" i="2"/>
  <c r="E8" i="2"/>
  <c r="E7" i="2"/>
  <c r="E6" i="2"/>
  <c r="C6" i="2"/>
  <c r="C7" i="2" s="1"/>
  <c r="E5" i="2"/>
  <c r="C5" i="2"/>
  <c r="A2" i="2"/>
  <c r="A1" i="2"/>
  <c r="C22" i="2" l="1"/>
  <c r="J14" i="7"/>
  <c r="I14" i="7"/>
  <c r="H14" i="7"/>
  <c r="G14" i="7"/>
  <c r="F14" i="7"/>
  <c r="J13" i="7"/>
  <c r="I13" i="7"/>
  <c r="H13" i="7"/>
  <c r="G13" i="7"/>
  <c r="F13" i="7"/>
  <c r="J12" i="7"/>
  <c r="I12" i="7"/>
  <c r="H12" i="7"/>
  <c r="G12" i="7"/>
  <c r="F12" i="7"/>
  <c r="J11" i="7"/>
  <c r="I11" i="7"/>
  <c r="H11" i="7"/>
  <c r="G11" i="7"/>
  <c r="F11" i="7"/>
  <c r="J10" i="7"/>
  <c r="I10" i="7"/>
  <c r="H10" i="7"/>
  <c r="G10" i="7"/>
  <c r="F10" i="7"/>
  <c r="J9" i="7"/>
  <c r="I9" i="7"/>
  <c r="H9" i="7"/>
  <c r="G9" i="7"/>
  <c r="F9" i="7"/>
  <c r="J8" i="7"/>
  <c r="I8" i="7"/>
  <c r="H8" i="7"/>
  <c r="G8" i="7"/>
  <c r="F8" i="7"/>
  <c r="F7" i="7"/>
  <c r="F6" i="7"/>
  <c r="F5" i="7"/>
  <c r="N18" i="5"/>
  <c r="E12" i="6"/>
  <c r="N14" i="5"/>
  <c r="E11" i="6"/>
  <c r="N12" i="5"/>
  <c r="E10" i="6"/>
  <c r="N10" i="5"/>
  <c r="E9" i="6"/>
  <c r="N8" i="5"/>
  <c r="E8" i="6"/>
  <c r="N7" i="5"/>
  <c r="E7" i="6"/>
  <c r="N6" i="5"/>
  <c r="E6" i="6"/>
  <c r="E5" i="6"/>
  <c r="N5" i="5"/>
  <c r="C21" i="2" s="1"/>
  <c r="C20" i="2"/>
  <c r="G15" i="4"/>
  <c r="I7" i="4"/>
  <c r="J7" i="4" s="1"/>
  <c r="I5" i="4"/>
  <c r="I6" i="4"/>
  <c r="J6" i="4" s="1"/>
  <c r="D11" i="6"/>
  <c r="B11" i="6"/>
  <c r="C11" i="6" s="1"/>
  <c r="D10" i="6"/>
  <c r="B10" i="6"/>
  <c r="C10" i="6" s="1"/>
  <c r="B8" i="6"/>
  <c r="C8" i="6" s="1"/>
  <c r="D7" i="6"/>
  <c r="D9" i="6"/>
  <c r="B9" i="6"/>
  <c r="C9" i="6" s="1"/>
  <c r="D8" i="6"/>
  <c r="B7" i="6"/>
  <c r="C7" i="6" s="1"/>
  <c r="D6" i="6"/>
  <c r="B6" i="6"/>
  <c r="C6" i="6" s="1"/>
  <c r="D5" i="6"/>
  <c r="B5" i="6"/>
  <c r="K6" i="4"/>
  <c r="K7" i="4"/>
  <c r="K5" i="4"/>
  <c r="D12" i="6"/>
  <c r="B12" i="6"/>
  <c r="C12" i="6" s="1"/>
  <c r="C38" i="2"/>
  <c r="F38" i="2" s="1"/>
  <c r="D38" i="2"/>
  <c r="C37" i="2"/>
  <c r="F37" i="2" s="1"/>
  <c r="D37" i="2"/>
  <c r="D36" i="2"/>
  <c r="C36" i="2"/>
  <c r="F36" i="2" s="1"/>
  <c r="D35" i="2"/>
  <c r="C35" i="2"/>
  <c r="F35" i="2" s="1"/>
  <c r="C34" i="2"/>
  <c r="D34" i="2"/>
  <c r="C33" i="2"/>
  <c r="D33" i="2"/>
  <c r="D32" i="2"/>
  <c r="C32" i="2"/>
  <c r="C31" i="2"/>
  <c r="D31" i="2"/>
  <c r="C30" i="2"/>
  <c r="D30" i="2"/>
  <c r="C29" i="2"/>
  <c r="D29" i="2"/>
  <c r="D28" i="2"/>
  <c r="C28" i="2"/>
  <c r="D27" i="2"/>
  <c r="C27" i="2"/>
  <c r="E31" i="2"/>
  <c r="E33" i="2"/>
  <c r="E30" i="2"/>
  <c r="E38" i="2"/>
  <c r="E37" i="2"/>
  <c r="E36" i="2"/>
  <c r="E34" i="2"/>
  <c r="E29" i="2"/>
  <c r="E27" i="2"/>
  <c r="E32" i="2"/>
  <c r="E35" i="2"/>
  <c r="E28" i="2"/>
  <c r="C16" i="2"/>
  <c r="C8" i="2"/>
  <c r="F34" i="2" l="1"/>
  <c r="F33" i="2"/>
  <c r="F32" i="2"/>
  <c r="O7" i="4"/>
  <c r="P7" i="4" s="1"/>
  <c r="G7" i="2"/>
  <c r="N7" i="4"/>
  <c r="I7" i="2" s="1"/>
  <c r="O6" i="4"/>
  <c r="P6" i="4" s="1"/>
  <c r="N6" i="4"/>
  <c r="I6" i="2" s="1"/>
  <c r="G6" i="2"/>
  <c r="C18" i="2"/>
  <c r="C17" i="2"/>
  <c r="L6" i="4"/>
  <c r="M6" i="4"/>
  <c r="H6" i="2" s="1"/>
  <c r="F6" i="2"/>
  <c r="L7" i="4"/>
  <c r="M7" i="4"/>
  <c r="H7" i="2" s="1"/>
  <c r="F7" i="2"/>
  <c r="L5" i="4"/>
  <c r="F5" i="2"/>
  <c r="K15" i="4"/>
  <c r="F31" i="2"/>
  <c r="F30" i="2"/>
  <c r="F29" i="2"/>
  <c r="F28" i="2"/>
  <c r="F27" i="2"/>
  <c r="J7" i="7"/>
  <c r="I7" i="7"/>
  <c r="H7" i="7"/>
  <c r="G7" i="7"/>
  <c r="J6" i="7"/>
  <c r="I6" i="7"/>
  <c r="H6" i="7"/>
  <c r="G6" i="7"/>
  <c r="F15" i="7"/>
  <c r="J5" i="7"/>
  <c r="I5" i="7"/>
  <c r="H5" i="7"/>
  <c r="G5" i="7"/>
  <c r="I15" i="4"/>
  <c r="J5" i="4"/>
  <c r="B36" i="6"/>
  <c r="C5" i="6"/>
  <c r="M5" i="4" l="1"/>
  <c r="H5" i="2"/>
  <c r="M15" i="4"/>
  <c r="H15" i="7"/>
  <c r="G15" i="7"/>
  <c r="I15" i="7"/>
  <c r="J15" i="7"/>
  <c r="J15" i="4"/>
  <c r="N15" i="4" s="1"/>
  <c r="G5" i="2"/>
  <c r="O5" i="4"/>
  <c r="P5" i="4" s="1"/>
  <c r="P15" i="4" s="1"/>
  <c r="N5" i="4"/>
  <c r="I5" i="2" s="1"/>
  <c r="L15" i="4"/>
  <c r="C11" i="2" s="1"/>
  <c r="C13" i="2" s="1"/>
  <c r="C1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SynkRecruiter</author>
  </authors>
  <commentList>
    <comment ref="C16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Share of fees from candidates marked 'Known candidate' in the log: people already in your database before the role opened.</t>
        </r>
      </text>
    </comment>
    <comment ref="C18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Above about half, losing one client would hurt badly. Worth a plan for new clients.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SynkRecruiter</author>
  </authors>
  <commentList>
    <comment ref="D4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Paid on fees above the threshold in the next column. Change the formula in column L if your scheme works differently.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SynkRecruiter</author>
  </authors>
  <commentList>
    <comment ref="I4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Known candidate = already in your database before the role opened. This feeds the 'fees from people you already knew' figure.</t>
        </r>
      </text>
    </comment>
    <comment ref="N4" authorId="0" shapeId="0" xr:uid="{00000000-0006-0000-0400-000002000000}">
      <text>
        <r>
          <rPr>
            <sz val="11"/>
            <color theme="1"/>
            <rFont val="Calibri"/>
            <family val="2"/>
            <scheme val="minor"/>
          </rPr>
          <t>Counts from the invoice date to today, for invoices not yet paid.</t>
        </r>
      </text>
    </comment>
  </commentList>
</comments>
</file>

<file path=xl/sharedStrings.xml><?xml version="1.0" encoding="utf-8"?>
<sst xmlns="http://schemas.openxmlformats.org/spreadsheetml/2006/main" count="261" uniqueCount="182">
  <si>
    <t>The Desk P&amp;L Kit</t>
  </si>
  <si>
    <t>Profit per consultant, break-even, conversion, client concentration and money owed, for a UK perm boutique.</t>
  </si>
  <si>
    <t>How to use it</t>
  </si>
  <si>
    <t>1. Settings: your agency name, the date your year starts, and your yearly overheads.</t>
  </si>
  <si>
    <t>2. Team: one row per person who bills, with salary, commission and other costs.</t>
  </si>
  <si>
    <t>3. Placements: log every placement. The fee, money owed and days to pay work themselves out.</t>
  </si>
  <si>
    <t>4. Clients: list your clients to see who your fees depend on.</t>
  </si>
  <si>
    <t>5. Funnel: add briefs, CVs sent, interviews and offers per consultant to see your conversion.</t>
  </si>
  <si>
    <t>6. Dashboard: read the results. Nothing on it needs typing.</t>
  </si>
  <si>
    <t>Which cells to change</t>
  </si>
  <si>
    <t>Pale yellow cells with blue text are yours to fill in. Black text is worked out for you, so leave it alone.</t>
  </si>
  <si>
    <t>Yours</t>
  </si>
  <si>
    <t>The figures already in the kit belong to a made-up three-consultant agency. Type over them with yours, or clear them first.</t>
  </si>
  <si>
    <t>Good to know</t>
  </si>
  <si>
    <t>Employer National Insurance is estimated at 15% on salary above £5,000 a year (rates from 6 April 2025) and pension at 3%, the</t>
  </si>
  <si>
    <t>auto-enrolment minimum for employers. Both are simplified: your payroll has the real figures. Change them on Settings.</t>
  </si>
  <si>
    <t>Use a candidate reference or initials in the placement log, not full names, so the file holds as little personal data as possible.</t>
  </si>
  <si>
    <t>This kit is a planning tool, not accounting or tax advice.</t>
  </si>
  <si>
    <t>Want this without the spreadsheet?</t>
  </si>
  <si>
    <t>SynkRecruiter keeps these numbers up to date from your desk. Book a free 20-minute desk review: synkrecruiter.com/book-a-review</t>
  </si>
  <si>
    <t>SynkRecruiter is a trading name of Service Synk Limited, registered in England and Wales, company number 16873556.</t>
  </si>
  <si>
    <t>Money in</t>
  </si>
  <si>
    <t>Consultant</t>
  </si>
  <si>
    <t>Fees billed</t>
  </si>
  <si>
    <t>Fully loaded cost</t>
  </si>
  <si>
    <t>Contribution</t>
  </si>
  <si>
    <t>Fees ÷ cost</t>
  </si>
  <si>
    <t>Placements</t>
  </si>
  <si>
    <t>Average fee</t>
  </si>
  <si>
    <t>Fees per consultant</t>
  </si>
  <si>
    <t>Money out</t>
  </si>
  <si>
    <t>Team cost (salary, NI, pension, other)</t>
  </si>
  <si>
    <t>Commission</t>
  </si>
  <si>
    <t>Overheads</t>
  </si>
  <si>
    <t>Profit</t>
  </si>
  <si>
    <t>Profit margin</t>
  </si>
  <si>
    <t>Where it comes from</t>
  </si>
  <si>
    <t>Fees from people you already knew</t>
  </si>
  <si>
    <t>Top client's share of fees</t>
  </si>
  <si>
    <t>Top three clients' share of fees</t>
  </si>
  <si>
    <t>Getting paid</t>
  </si>
  <si>
    <t>Money owed now (including not yet invoiced)</t>
  </si>
  <si>
    <t>Owed past your payment terms</t>
  </si>
  <si>
    <t>Average days to get paid</t>
  </si>
  <si>
    <t>Month by month</t>
  </si>
  <si>
    <t>Month</t>
  </si>
  <si>
    <t>Fees billed (£)</t>
  </si>
  <si>
    <t>Running costs (£)</t>
  </si>
  <si>
    <t>Fees minus costs (£)</t>
  </si>
  <si>
    <t>Running costs = a twelfth of team cost and overheads. Commission is left out because it moves with fees.</t>
  </si>
  <si>
    <t>Fees billed (bars) against running costs (line), by month</t>
  </si>
  <si>
    <t>Settings</t>
  </si>
  <si>
    <t>Your agency, your year and your overheads.</t>
  </si>
  <si>
    <t>Agency name</t>
  </si>
  <si>
    <t>Example Boutique Ltd</t>
  </si>
  <si>
    <t>Year starts</t>
  </si>
  <si>
    <t>Results cover the 12 months from this date.</t>
  </si>
  <si>
    <t>Year ends</t>
  </si>
  <si>
    <t>Employer National Insurance rate</t>
  </si>
  <si>
    <t>From 6 April 2025. Check gov.uk for the current rate.</t>
  </si>
  <si>
    <t>National Insurance threshold (£ a year)</t>
  </si>
  <si>
    <t>Employer pension rate</t>
  </si>
  <si>
    <t>Auto-enrolment minimum; simplified to the whole salary.</t>
  </si>
  <si>
    <t>Invoice payment terms (days)</t>
  </si>
  <si>
    <t>Used to flag invoices that are overdue.</t>
  </si>
  <si>
    <t>Overheads (not per person)</t>
  </si>
  <si>
    <t>£ a year</t>
  </si>
  <si>
    <t>Notes</t>
  </si>
  <si>
    <t>Rent and office</t>
  </si>
  <si>
    <t>Software and subscriptions</t>
  </si>
  <si>
    <t>Job boards and advertising</t>
  </si>
  <si>
    <t>Accountant, legal and insurance</t>
  </si>
  <si>
    <t>Marketing and events</t>
  </si>
  <si>
    <t>Everything else</t>
  </si>
  <si>
    <t>Total overheads</t>
  </si>
  <si>
    <t>Team</t>
  </si>
  <si>
    <t>One row per person who bills. Costs are for a full year.</t>
  </si>
  <si>
    <t>Name</t>
  </si>
  <si>
    <t>Role</t>
  </si>
  <si>
    <t>Base salary (£)</t>
  </si>
  <si>
    <t>Commission rate</t>
  </si>
  <si>
    <t>Commission starts after (£ fees)</t>
  </si>
  <si>
    <t>Other costs (£ a year)</t>
  </si>
  <si>
    <t>Employer NI (£)</t>
  </si>
  <si>
    <t>Pension (£)</t>
  </si>
  <si>
    <t>Share of overheads (£)</t>
  </si>
  <si>
    <t>Fully loaded cost (£)</t>
  </si>
  <si>
    <t>Commission (£)</t>
  </si>
  <si>
    <t>Contribution (£)</t>
  </si>
  <si>
    <t>Break-even fees (£)</t>
  </si>
  <si>
    <t>Still to bill to break even (£)</t>
  </si>
  <si>
    <t>Alex Morgan</t>
  </si>
  <si>
    <t>Senior consultant</t>
  </si>
  <si>
    <t>Sam Patel</t>
  </si>
  <si>
    <t>Jordan Lee</t>
  </si>
  <si>
    <t>Associate consultant</t>
  </si>
  <si>
    <t>Team total</t>
  </si>
  <si>
    <t>Fully loaded cost = salary + other costs + employer NI + pension + an equal share of overheads. Contribution = fees billed - fully loaded cost - commission.</t>
  </si>
  <si>
    <t>Break-even fees = what this person must bill in the year to cover their fully loaded cost and the commission they earn on the way.</t>
  </si>
  <si>
    <t>One row per placement. Use a candidate reference, not a name.</t>
  </si>
  <si>
    <t>Date placed</t>
  </si>
  <si>
    <t>Client</t>
  </si>
  <si>
    <t>Candidate ref</t>
  </si>
  <si>
    <t>Salary (£)</t>
  </si>
  <si>
    <t>Fee %</t>
  </si>
  <si>
    <t>Fee (£)</t>
  </si>
  <si>
    <t>Candidate source</t>
  </si>
  <si>
    <t>Invoice date</t>
  </si>
  <si>
    <t>Date paid</t>
  </si>
  <si>
    <t>Days to pay</t>
  </si>
  <si>
    <t>Owed now (£)</t>
  </si>
  <si>
    <t>Days since invoice</t>
  </si>
  <si>
    <t>Client A</t>
  </si>
  <si>
    <t>C-0101</t>
  </si>
  <si>
    <t>Senior associate</t>
  </si>
  <si>
    <t>Known candidate</t>
  </si>
  <si>
    <t>Client B</t>
  </si>
  <si>
    <t>C-0102</t>
  </si>
  <si>
    <t>Paralegal</t>
  </si>
  <si>
    <t>Advert</t>
  </si>
  <si>
    <t>Client C</t>
  </si>
  <si>
    <t>C-0103</t>
  </si>
  <si>
    <t>Data engineer</t>
  </si>
  <si>
    <t>Sourced</t>
  </si>
  <si>
    <t>Client D</t>
  </si>
  <si>
    <t>C-0104</t>
  </si>
  <si>
    <t>Legal secretary</t>
  </si>
  <si>
    <t>C-0105</t>
  </si>
  <si>
    <t>Associate</t>
  </si>
  <si>
    <t>Client E</t>
  </si>
  <si>
    <t>C-0106</t>
  </si>
  <si>
    <t>Engineering manager</t>
  </si>
  <si>
    <t>Referral</t>
  </si>
  <si>
    <t>C-0107</t>
  </si>
  <si>
    <t>Client F</t>
  </si>
  <si>
    <t>C-0108</t>
  </si>
  <si>
    <t>Support analyst</t>
  </si>
  <si>
    <t>C-0109</t>
  </si>
  <si>
    <t>Software developer</t>
  </si>
  <si>
    <t>Client G</t>
  </si>
  <si>
    <t>C-0110</t>
  </si>
  <si>
    <t>Head of data</t>
  </si>
  <si>
    <t>C-0111</t>
  </si>
  <si>
    <t>Conveyancer</t>
  </si>
  <si>
    <t>C-0112</t>
  </si>
  <si>
    <t>Partner</t>
  </si>
  <si>
    <t>C-0113</t>
  </si>
  <si>
    <t>Legal assistant</t>
  </si>
  <si>
    <t>Client H</t>
  </si>
  <si>
    <t>C-0114</t>
  </si>
  <si>
    <t>Cloud architect</t>
  </si>
  <si>
    <t>C-0115</t>
  </si>
  <si>
    <t>QA engineer</t>
  </si>
  <si>
    <t>C-0116</t>
  </si>
  <si>
    <t>Data scientist</t>
  </si>
  <si>
    <t>C-0117</t>
  </si>
  <si>
    <t>IT support lead</t>
  </si>
  <si>
    <t>C-0118</t>
  </si>
  <si>
    <t>C-0119</t>
  </si>
  <si>
    <t>Analytics manager</t>
  </si>
  <si>
    <t>C-0120</t>
  </si>
  <si>
    <t>C-0121</t>
  </si>
  <si>
    <t>DevOps engineer</t>
  </si>
  <si>
    <t>C-0122</t>
  </si>
  <si>
    <t>Product manager</t>
  </si>
  <si>
    <t>Clients</t>
  </si>
  <si>
    <t>Who your fees depend on. List every client you have placed with this year.</t>
  </si>
  <si>
    <t>Fees this year (£)</t>
  </si>
  <si>
    <t>Share of fees</t>
  </si>
  <si>
    <t>Fees from clients not listed above</t>
  </si>
  <si>
    <t>Should be zero. If not, add the missing clients above.</t>
  </si>
  <si>
    <t>Funnel</t>
  </si>
  <si>
    <t>Activity for the year so far. Placements come from the log; the rest you count.</t>
  </si>
  <si>
    <t>Briefs taken</t>
  </si>
  <si>
    <t>CVs sent</t>
  </si>
  <si>
    <t>First interviews</t>
  </si>
  <si>
    <t>Offers made</t>
  </si>
  <si>
    <t>CVs per placement</t>
  </si>
  <si>
    <t>Interviews per placement</t>
  </si>
  <si>
    <t>Offers accepted</t>
  </si>
  <si>
    <t>Briefs that became placements</t>
  </si>
  <si>
    <t>Read it across: fewer CVs and interviews per placement means sharper shortlists. A low offer acceptance usually means offers that were not tested with the candidate first.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</si>
</sst>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5" formatCode="dd\ mmm\ yyyy"/>
    <numFmt numFmtId="166" formatCode="0.0%;\(0.0%\);&quot;-&quot;"/>
    <numFmt numFmtId="167" formatCode="\£#,##0;\(\£#,##0\);&quot;-&quot;"/>
    <numFmt numFmtId="168" formatCode="0.0&quot;x&quot;;\(0.0&quot;x&quot;\);&quot;-&quot;"/>
    <numFmt numFmtId="169" formatCode="0&quot; days&quot;;;&quot;-&quot;"/>
    <numFmt numFmtId="170" formatCode="0.0"/>
    <numFmt numFmtId="171" formatCode="mmm\ yyyy"/>
  </numFmts>
  <fonts count="11" x14ac:knownFonts="1">
    <font>
      <sz val="11"/>
      <color theme="1"/>
      <name val="Calibri"/>
      <family val="2"/>
      <scheme val="minor"/>
    </font>
    <font>
      <b/>
      <sz val="18"/>
      <color rgb="FF14213D"/>
      <name val="Arial"/>
    </font>
    <font>
      <sz val="11"/>
      <color rgb="FF4A5568"/>
      <name val="Arial"/>
    </font>
    <font>
      <b/>
      <sz val="10"/>
      <color rgb="FF14213D"/>
      <name val="Arial"/>
    </font>
    <font>
      <sz val="10"/>
      <name val="Arial"/>
    </font>
    <font>
      <sz val="8"/>
      <color rgb="FF8A94A6"/>
      <name val="Arial"/>
    </font>
    <font>
      <sz val="10"/>
      <color rgb="FF0000FF"/>
      <name val="Arial"/>
    </font>
    <font>
      <b/>
      <sz val="10"/>
      <color rgb="FFFFFFFF"/>
      <name val="Arial"/>
    </font>
    <font>
      <sz val="10"/>
      <color rgb="FF008000"/>
      <name val="Arial"/>
    </font>
    <font>
      <b/>
      <sz val="10"/>
      <color rgb="FF1F7A6E"/>
      <name val="Arial"/>
    </font>
    <font>
      <b/>
      <sz val="14"/>
      <color rgb="FF14213D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CC"/>
      </patternFill>
    </fill>
    <fill>
      <patternFill patternType="solid">
        <fgColor rgb="FF14213D"/>
      </patternFill>
    </fill>
    <fill>
      <patternFill patternType="solid">
        <fgColor rgb="FFEEF1F6"/>
      </patternFill>
    </fill>
  </fills>
  <borders count="2">
    <border>
      <left/>
      <right/>
      <top/>
      <bottom/>
      <diagonal/>
    </border>
    <border>
      <left/>
      <right/>
      <top/>
      <bottom style="thin">
        <color rgb="FFE6EAF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2" borderId="0" xfId="0" applyFont="1" applyFill="1"/>
    <xf numFmtId="0" fontId="5" fillId="0" borderId="0" xfId="0" applyFont="1"/>
    <xf numFmtId="0" fontId="9" fillId="0" borderId="0" xfId="0" applyFont="1"/>
    <xf numFmtId="0" fontId="7" fillId="3" borderId="0" xfId="0" applyFont="1" applyFill="1" applyAlignment="1">
      <alignment vertical="center" wrapText="1"/>
    </xf>
    <xf numFmtId="0" fontId="4" fillId="0" borderId="1" xfId="0" applyFont="1" applyBorder="1"/>
    <xf numFmtId="167" fontId="10" fillId="0" borderId="1" xfId="0" applyNumberFormat="1" applyFont="1" applyBorder="1"/>
    <xf numFmtId="0" fontId="8" fillId="0" borderId="0" xfId="0" applyFont="1"/>
    <xf numFmtId="167" fontId="8" fillId="0" borderId="0" xfId="0" applyNumberFormat="1" applyFont="1"/>
    <xf numFmtId="168" fontId="8" fillId="0" borderId="0" xfId="0" applyNumberFormat="1" applyFont="1"/>
    <xf numFmtId="1" fontId="3" fillId="0" borderId="1" xfId="0" applyNumberFormat="1" applyFont="1" applyBorder="1"/>
    <xf numFmtId="167" fontId="3" fillId="0" borderId="1" xfId="0" applyNumberFormat="1" applyFont="1" applyBorder="1"/>
    <xf numFmtId="166" fontId="3" fillId="0" borderId="1" xfId="0" applyNumberFormat="1" applyFont="1" applyBorder="1"/>
    <xf numFmtId="169" fontId="3" fillId="0" borderId="1" xfId="0" applyNumberFormat="1" applyFont="1" applyBorder="1"/>
    <xf numFmtId="171" fontId="4" fillId="0" borderId="0" xfId="0" applyNumberFormat="1" applyFont="1"/>
    <xf numFmtId="167" fontId="4" fillId="0" borderId="0" xfId="0" applyNumberFormat="1" applyFont="1"/>
    <xf numFmtId="1" fontId="4" fillId="0" borderId="0" xfId="0" applyNumberFormat="1" applyFont="1"/>
    <xf numFmtId="165" fontId="6" fillId="2" borderId="0" xfId="0" applyNumberFormat="1" applyFont="1" applyFill="1"/>
    <xf numFmtId="165" fontId="4" fillId="0" borderId="0" xfId="0" applyNumberFormat="1" applyFont="1"/>
    <xf numFmtId="166" fontId="6" fillId="2" borderId="0" xfId="0" applyNumberFormat="1" applyFont="1" applyFill="1"/>
    <xf numFmtId="167" fontId="6" fillId="2" borderId="0" xfId="0" applyNumberFormat="1" applyFont="1" applyFill="1"/>
    <xf numFmtId="1" fontId="6" fillId="2" borderId="0" xfId="0" applyNumberFormat="1" applyFont="1" applyFill="1"/>
    <xf numFmtId="0" fontId="0" fillId="2" borderId="0" xfId="0" applyFill="1"/>
    <xf numFmtId="0" fontId="3" fillId="4" borderId="0" xfId="0" applyFont="1" applyFill="1"/>
    <xf numFmtId="167" fontId="3" fillId="4" borderId="0" xfId="0" applyNumberFormat="1" applyFont="1" applyFill="1"/>
    <xf numFmtId="0" fontId="0" fillId="4" borderId="0" xfId="0" applyFill="1"/>
    <xf numFmtId="168" fontId="4" fillId="0" borderId="0" xfId="0" applyNumberFormat="1" applyFont="1"/>
    <xf numFmtId="168" fontId="3" fillId="4" borderId="0" xfId="0" applyNumberFormat="1" applyFont="1" applyFill="1"/>
    <xf numFmtId="169" fontId="4" fillId="0" borderId="0" xfId="0" applyNumberFormat="1" applyFont="1"/>
    <xf numFmtId="166" fontId="4" fillId="0" borderId="0" xfId="0" applyNumberFormat="1" applyFont="1"/>
    <xf numFmtId="167" fontId="3" fillId="0" borderId="0" xfId="0" applyNumberFormat="1" applyFont="1"/>
    <xf numFmtId="170" fontId="4" fillId="0" borderId="0" xfId="0" applyNumberFormat="1" applyFont="1"/>
    <xf numFmtId="1" fontId="3" fillId="4" borderId="0" xfId="0" applyNumberFormat="1" applyFont="1" applyFill="1"/>
    <xf numFmtId="170" fontId="3" fillId="4" borderId="0" xfId="0" applyNumberFormat="1" applyFont="1" applyFill="1"/>
    <xf numFmtId="166" fontId="3" fillId="4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Dashboard!$C$26</c:f>
              <c:strCache>
                <c:ptCount val="1"/>
                <c:pt idx="0">
                  <c:v>Fees billed (£)</c:v>
                </c:pt>
              </c:strCache>
            </c:strRef>
          </c:tx>
          <c:spPr>
            <a:solidFill>
              <a:srgbClr val="14213D"/>
            </a:solidFill>
            <a:ln>
              <a:prstDash val="solid"/>
            </a:ln>
          </c:spPr>
          <c:invertIfNegative val="1"/>
          <c:cat>
            <c:numRef>
              <c:f>Dashboard!$B$27:$B$38</c:f>
              <c:numCache>
                <c:formatCode>mmm\ 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Dashboard!$C$27:$C$38</c:f>
              <c:numCache>
                <c:formatCode>\£#,##0;\(\£#,##0\);"-"</c:formatCode>
                <c:ptCount val="12"/>
                <c:pt idx="0">
                  <c:v>20520</c:v>
                </c:pt>
                <c:pt idx="1">
                  <c:v>19180</c:v>
                </c:pt>
                <c:pt idx="2">
                  <c:v>30300</c:v>
                </c:pt>
                <c:pt idx="3">
                  <c:v>20940</c:v>
                </c:pt>
                <c:pt idx="4">
                  <c:v>31900</c:v>
                </c:pt>
                <c:pt idx="5">
                  <c:v>35060</c:v>
                </c:pt>
                <c:pt idx="6">
                  <c:v>32820</c:v>
                </c:pt>
                <c:pt idx="7">
                  <c:v>21200</c:v>
                </c:pt>
                <c:pt idx="8">
                  <c:v>33360</c:v>
                </c:pt>
                <c:pt idx="9">
                  <c:v>27400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4F6-4674-9288-3A340E20A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lineChart>
        <c:grouping val="standard"/>
        <c:varyColors val="1"/>
        <c:ser>
          <c:idx val="1"/>
          <c:order val="1"/>
          <c:tx>
            <c:strRef>
              <c:f>Dashboard!$E$26</c:f>
              <c:strCache>
                <c:ptCount val="1"/>
                <c:pt idx="0">
                  <c:v>Running costs (£)</c:v>
                </c:pt>
              </c:strCache>
            </c:strRef>
          </c:tx>
          <c:spPr>
            <a:ln w="28000">
              <a:solidFill>
                <a:srgbClr val="F2A541"/>
              </a:solidFill>
              <a:prstDash val="solid"/>
            </a:ln>
          </c:spPr>
          <c:marker>
            <c:symbol val="none"/>
          </c:marker>
          <c:val>
            <c:numRef>
              <c:f>Dashboard!$E$27:$E$38</c:f>
              <c:numCache>
                <c:formatCode>\£#,##0;\(\£#,##0\);"-"</c:formatCode>
                <c:ptCount val="12"/>
                <c:pt idx="0">
                  <c:v>14329.166666666666</c:v>
                </c:pt>
                <c:pt idx="1">
                  <c:v>14329.166666666666</c:v>
                </c:pt>
                <c:pt idx="2">
                  <c:v>14329.166666666666</c:v>
                </c:pt>
                <c:pt idx="3">
                  <c:v>14329.166666666666</c:v>
                </c:pt>
                <c:pt idx="4">
                  <c:v>14329.166666666666</c:v>
                </c:pt>
                <c:pt idx="5">
                  <c:v>14329.166666666666</c:v>
                </c:pt>
                <c:pt idx="6">
                  <c:v>14329.166666666666</c:v>
                </c:pt>
                <c:pt idx="7">
                  <c:v>14329.166666666666</c:v>
                </c:pt>
                <c:pt idx="8">
                  <c:v>14329.166666666666</c:v>
                </c:pt>
                <c:pt idx="9">
                  <c:v>14329.166666666666</c:v>
                </c:pt>
                <c:pt idx="10">
                  <c:v>14329.166666666666</c:v>
                </c:pt>
                <c:pt idx="11">
                  <c:v>14329.166666666666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4F6-4674-9288-3A340E20A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dateAx>
        <c:axId val="10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</c:dateAx>
      <c:valAx>
        <c:axId val="100"/>
        <c:scaling>
          <c:orientation val="minMax"/>
        </c:scaling>
        <c:delete val="0"/>
        <c:axPos val="l"/>
        <c:numFmt formatCode="\£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t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40</xdr:row>
      <xdr:rowOff>0</xdr:rowOff>
    </xdr:from>
    <xdr:ext cx="72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ynkrecruiter.com/book-a-review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2A541"/>
  </sheetPr>
  <dimension ref="B2:C26"/>
  <sheetViews>
    <sheetView showGridLines="0" tabSelected="1" workbookViewId="0"/>
  </sheetViews>
  <sheetFormatPr defaultRowHeight="14.4" x14ac:dyDescent="0.3"/>
  <cols>
    <col min="1" max="1" width="3" customWidth="1"/>
    <col min="2" max="2" width="100" customWidth="1"/>
    <col min="3" max="3" width="10" customWidth="1"/>
  </cols>
  <sheetData>
    <row r="2" spans="2:3" ht="22.8" x14ac:dyDescent="0.4">
      <c r="B2" s="1" t="s">
        <v>0</v>
      </c>
    </row>
    <row r="3" spans="2:3" x14ac:dyDescent="0.3">
      <c r="B3" s="2" t="s">
        <v>1</v>
      </c>
    </row>
    <row r="5" spans="2:3" x14ac:dyDescent="0.3">
      <c r="B5" s="3" t="s">
        <v>2</v>
      </c>
    </row>
    <row r="6" spans="2:3" x14ac:dyDescent="0.3">
      <c r="B6" s="4" t="s">
        <v>3</v>
      </c>
    </row>
    <row r="7" spans="2:3" x14ac:dyDescent="0.3">
      <c r="B7" s="4" t="s">
        <v>4</v>
      </c>
    </row>
    <row r="8" spans="2:3" x14ac:dyDescent="0.3">
      <c r="B8" s="4" t="s">
        <v>5</v>
      </c>
    </row>
    <row r="9" spans="2:3" x14ac:dyDescent="0.3">
      <c r="B9" s="4" t="s">
        <v>6</v>
      </c>
    </row>
    <row r="10" spans="2:3" x14ac:dyDescent="0.3">
      <c r="B10" s="4" t="s">
        <v>7</v>
      </c>
    </row>
    <row r="11" spans="2:3" x14ac:dyDescent="0.3">
      <c r="B11" s="4" t="s">
        <v>8</v>
      </c>
    </row>
    <row r="13" spans="2:3" x14ac:dyDescent="0.3">
      <c r="B13" s="3" t="s">
        <v>9</v>
      </c>
    </row>
    <row r="14" spans="2:3" x14ac:dyDescent="0.3">
      <c r="B14" s="4" t="s">
        <v>10</v>
      </c>
      <c r="C14" s="5" t="s">
        <v>11</v>
      </c>
    </row>
    <row r="15" spans="2:3" x14ac:dyDescent="0.3">
      <c r="B15" s="4" t="s">
        <v>12</v>
      </c>
    </row>
    <row r="17" spans="2:2" x14ac:dyDescent="0.3">
      <c r="B17" s="3" t="s">
        <v>13</v>
      </c>
    </row>
    <row r="18" spans="2:2" x14ac:dyDescent="0.3">
      <c r="B18" s="4" t="s">
        <v>14</v>
      </c>
    </row>
    <row r="19" spans="2:2" x14ac:dyDescent="0.3">
      <c r="B19" s="4" t="s">
        <v>15</v>
      </c>
    </row>
    <row r="20" spans="2:2" x14ac:dyDescent="0.3">
      <c r="B20" s="4" t="s">
        <v>16</v>
      </c>
    </row>
    <row r="21" spans="2:2" x14ac:dyDescent="0.3">
      <c r="B21" s="4" t="s">
        <v>17</v>
      </c>
    </row>
    <row r="23" spans="2:2" x14ac:dyDescent="0.3">
      <c r="B23" s="3" t="s">
        <v>18</v>
      </c>
    </row>
    <row r="24" spans="2:2" x14ac:dyDescent="0.3">
      <c r="B24" s="4" t="s">
        <v>19</v>
      </c>
    </row>
    <row r="26" spans="2:2" x14ac:dyDescent="0.3">
      <c r="B26" s="6" t="s">
        <v>20</v>
      </c>
    </row>
  </sheetData>
  <hyperlinks>
    <hyperlink ref="B24" r:id="rId1" xr:uid="{00000000-0004-0000-0000-000000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2A541"/>
  </sheetPr>
  <dimension ref="A1:I40"/>
  <sheetViews>
    <sheetView showGridLines="0" workbookViewId="0"/>
  </sheetViews>
  <sheetFormatPr defaultRowHeight="14.4" x14ac:dyDescent="0.3"/>
  <cols>
    <col min="1" max="1" width="3" customWidth="1"/>
    <col min="2" max="2" width="44" customWidth="1"/>
    <col min="3" max="3" width="16" customWidth="1"/>
    <col min="4" max="4" width="12" customWidth="1"/>
    <col min="5" max="6" width="14" customWidth="1"/>
    <col min="7" max="7" width="13" customWidth="1"/>
    <col min="8" max="9" width="15" customWidth="1"/>
  </cols>
  <sheetData>
    <row r="1" spans="1:9" ht="22.8" x14ac:dyDescent="0.4">
      <c r="A1" s="1" t="str">
        <f>Settings!B4&amp;": the year at a glance"</f>
        <v>Example Boutique Ltd: the year at a glance</v>
      </c>
    </row>
    <row r="2" spans="1:9" x14ac:dyDescent="0.3">
      <c r="A2" s="2" t="str">
        <f>"12 months from "&amp;TEXT(Settings!B5,"d mmm yyyy")&amp;". Nothing on this sheet needs typing."</f>
        <v>12 months from 1 Jan 2026. Nothing on this sheet needs typing.</v>
      </c>
    </row>
    <row r="4" spans="1:9" ht="30" customHeight="1" x14ac:dyDescent="0.3">
      <c r="B4" s="7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</row>
    <row r="5" spans="1:9" ht="17.399999999999999" x14ac:dyDescent="0.3">
      <c r="B5" s="9" t="s">
        <v>23</v>
      </c>
      <c r="C5" s="10">
        <f>SUMIFS(Placements!$H$5:$H$304,Placements!$A$5:$A$304,"&gt;="&amp;Settings!$B$5,Placements!$A$5:$A$304,"&lt;="&amp;Settings!$B$6)</f>
        <v>272680</v>
      </c>
      <c r="E5" s="11" t="str">
        <f>IF(Team!A5="","",Team!A5)</f>
        <v>Alex Morgan</v>
      </c>
      <c r="F5" s="12">
        <f>IF(Team!A5="","",Team!K5)</f>
        <v>172100</v>
      </c>
      <c r="G5" s="12">
        <f>IF(Team!A5="","",Team!J5)</f>
        <v>67543.333333333328</v>
      </c>
      <c r="H5" s="12">
        <f>IF(Team!A5="","",Team!M5)</f>
        <v>80136.666666666672</v>
      </c>
      <c r="I5" s="13">
        <f>IF(Team!A5="","",Team!N5)</f>
        <v>2.5479938804717959</v>
      </c>
    </row>
    <row r="6" spans="1:9" x14ac:dyDescent="0.3">
      <c r="B6" s="9" t="s">
        <v>27</v>
      </c>
      <c r="C6" s="14">
        <f>COUNTIFS(Placements!$A$5:$A$304,"&gt;="&amp;Settings!$B$5,Placements!$A$5:$A$304,"&lt;="&amp;Settings!$B$6)</f>
        <v>22</v>
      </c>
      <c r="E6" s="11" t="str">
        <f>IF(Team!A6="","",Team!A6)</f>
        <v>Sam Patel</v>
      </c>
      <c r="F6" s="12">
        <f>IF(Team!A6="","",Team!K6)</f>
        <v>70880</v>
      </c>
      <c r="G6" s="12">
        <f>IF(Team!A6="","",Team!J6)</f>
        <v>55743.333333333336</v>
      </c>
      <c r="H6" s="12">
        <f>IF(Team!A6="","",Team!M6)</f>
        <v>10504.666666666664</v>
      </c>
      <c r="I6" s="13">
        <f>IF(Team!A6="","",Team!N6)</f>
        <v>1.2715421874065658</v>
      </c>
    </row>
    <row r="7" spans="1:9" x14ac:dyDescent="0.3">
      <c r="B7" s="9" t="s">
        <v>28</v>
      </c>
      <c r="C7" s="15">
        <f>IF(C6=0,0,C5/C6)</f>
        <v>12394.545454545454</v>
      </c>
      <c r="E7" s="11" t="str">
        <f>IF(Team!A7="","",Team!A7)</f>
        <v>Jordan Lee</v>
      </c>
      <c r="F7" s="12">
        <f>IF(Team!A7="","",Team!K7)</f>
        <v>29700</v>
      </c>
      <c r="G7" s="12">
        <f>IF(Team!A7="","",Team!J7)</f>
        <v>48663.333333333336</v>
      </c>
      <c r="H7" s="12">
        <f>IF(Team!A7="","",Team!M7)</f>
        <v>-18963.333333333336</v>
      </c>
      <c r="I7" s="13">
        <f>IF(Team!A7="","",Team!N7)</f>
        <v>0.61031577505308576</v>
      </c>
    </row>
    <row r="8" spans="1:9" x14ac:dyDescent="0.3">
      <c r="B8" s="9" t="s">
        <v>29</v>
      </c>
      <c r="C8" s="15">
        <f>IF(COUNTA(Team!$A$5:$A$14)=0,0,C5/COUNTA(Team!$A$5:$A$14))</f>
        <v>90893.333333333328</v>
      </c>
      <c r="E8" s="11" t="str">
        <f>IF(Team!A8="","",Team!A8)</f>
        <v/>
      </c>
      <c r="F8" s="12" t="str">
        <f>IF(Team!A8="","",Team!K8)</f>
        <v/>
      </c>
      <c r="G8" s="12" t="str">
        <f>IF(Team!A8="","",Team!J8)</f>
        <v/>
      </c>
      <c r="H8" s="12" t="str">
        <f>IF(Team!A8="","",Team!M8)</f>
        <v/>
      </c>
      <c r="I8" s="13" t="str">
        <f>IF(Team!A8="","",Team!N8)</f>
        <v/>
      </c>
    </row>
    <row r="9" spans="1:9" x14ac:dyDescent="0.3">
      <c r="B9" s="7" t="s">
        <v>30</v>
      </c>
      <c r="E9" s="11" t="str">
        <f>IF(Team!A9="","",Team!A9)</f>
        <v/>
      </c>
      <c r="F9" s="12" t="str">
        <f>IF(Team!A9="","",Team!K9)</f>
        <v/>
      </c>
      <c r="G9" s="12" t="str">
        <f>IF(Team!A9="","",Team!J9)</f>
        <v/>
      </c>
      <c r="H9" s="12" t="str">
        <f>IF(Team!A9="","",Team!M9)</f>
        <v/>
      </c>
      <c r="I9" s="13" t="str">
        <f>IF(Team!A9="","",Team!N9)</f>
        <v/>
      </c>
    </row>
    <row r="10" spans="1:9" x14ac:dyDescent="0.3">
      <c r="B10" s="9" t="s">
        <v>31</v>
      </c>
      <c r="C10" s="15">
        <f>SUM(Team!C5:C14)+SUM(Team!F5:H14)</f>
        <v>122950</v>
      </c>
      <c r="E10" s="11" t="str">
        <f>IF(Team!A10="","",Team!A10)</f>
        <v/>
      </c>
      <c r="F10" s="12" t="str">
        <f>IF(Team!A10="","",Team!K10)</f>
        <v/>
      </c>
      <c r="G10" s="12" t="str">
        <f>IF(Team!A10="","",Team!J10)</f>
        <v/>
      </c>
      <c r="H10" s="12" t="str">
        <f>IF(Team!A10="","",Team!M10)</f>
        <v/>
      </c>
      <c r="I10" s="13" t="str">
        <f>IF(Team!A10="","",Team!N10)</f>
        <v/>
      </c>
    </row>
    <row r="11" spans="1:9" x14ac:dyDescent="0.3">
      <c r="B11" s="9" t="s">
        <v>32</v>
      </c>
      <c r="C11" s="15">
        <f>Team!L15</f>
        <v>29052</v>
      </c>
      <c r="E11" s="11" t="str">
        <f>IF(Team!A11="","",Team!A11)</f>
        <v/>
      </c>
      <c r="F11" s="12" t="str">
        <f>IF(Team!A11="","",Team!K11)</f>
        <v/>
      </c>
      <c r="G11" s="12" t="str">
        <f>IF(Team!A11="","",Team!J11)</f>
        <v/>
      </c>
      <c r="H11" s="12" t="str">
        <f>IF(Team!A11="","",Team!M11)</f>
        <v/>
      </c>
      <c r="I11" s="13" t="str">
        <f>IF(Team!A11="","",Team!N11)</f>
        <v/>
      </c>
    </row>
    <row r="12" spans="1:9" x14ac:dyDescent="0.3">
      <c r="B12" s="9" t="s">
        <v>33</v>
      </c>
      <c r="C12" s="15">
        <f>Settings!B20</f>
        <v>49000</v>
      </c>
      <c r="E12" s="11" t="str">
        <f>IF(Team!A12="","",Team!A12)</f>
        <v/>
      </c>
      <c r="F12" s="12" t="str">
        <f>IF(Team!A12="","",Team!K12)</f>
        <v/>
      </c>
      <c r="G12" s="12" t="str">
        <f>IF(Team!A12="","",Team!J12)</f>
        <v/>
      </c>
      <c r="H12" s="12" t="str">
        <f>IF(Team!A12="","",Team!M12)</f>
        <v/>
      </c>
      <c r="I12" s="13" t="str">
        <f>IF(Team!A12="","",Team!N12)</f>
        <v/>
      </c>
    </row>
    <row r="13" spans="1:9" ht="17.399999999999999" x14ac:dyDescent="0.3">
      <c r="B13" s="9" t="s">
        <v>34</v>
      </c>
      <c r="C13" s="10">
        <f>C5-C10-C11-C12</f>
        <v>71678</v>
      </c>
      <c r="E13" s="11" t="str">
        <f>IF(Team!A13="","",Team!A13)</f>
        <v/>
      </c>
      <c r="F13" s="12" t="str">
        <f>IF(Team!A13="","",Team!K13)</f>
        <v/>
      </c>
      <c r="G13" s="12" t="str">
        <f>IF(Team!A13="","",Team!J13)</f>
        <v/>
      </c>
      <c r="H13" s="12" t="str">
        <f>IF(Team!A13="","",Team!M13)</f>
        <v/>
      </c>
      <c r="I13" s="13" t="str">
        <f>IF(Team!A13="","",Team!N13)</f>
        <v/>
      </c>
    </row>
    <row r="14" spans="1:9" x14ac:dyDescent="0.3">
      <c r="B14" s="9" t="s">
        <v>35</v>
      </c>
      <c r="C14" s="16">
        <f>IF(C5=0,0,C13/C5)</f>
        <v>0.26286489658207424</v>
      </c>
      <c r="E14" s="11" t="str">
        <f>IF(Team!A14="","",Team!A14)</f>
        <v/>
      </c>
      <c r="F14" s="12" t="str">
        <f>IF(Team!A14="","",Team!K14)</f>
        <v/>
      </c>
      <c r="G14" s="12" t="str">
        <f>IF(Team!A14="","",Team!J14)</f>
        <v/>
      </c>
      <c r="H14" s="12" t="str">
        <f>IF(Team!A14="","",Team!M14)</f>
        <v/>
      </c>
      <c r="I14" s="13" t="str">
        <f>IF(Team!A14="","",Team!N14)</f>
        <v/>
      </c>
    </row>
    <row r="15" spans="1:9" x14ac:dyDescent="0.3">
      <c r="B15" s="7" t="s">
        <v>36</v>
      </c>
    </row>
    <row r="16" spans="1:9" x14ac:dyDescent="0.3">
      <c r="B16" s="9" t="s">
        <v>37</v>
      </c>
      <c r="C16" s="16">
        <f>IF(C5=0,0,SUMIFS(Placements!$H$5:$H$304,Placements!$I$5:$I$304,"Known candidate",Placements!$A$5:$A$304,"&gt;="&amp;Settings!$B$5,Placements!$A$5:$A$304,"&lt;="&amp;Settings!$B$6)/C5)</f>
        <v>0.49002493765586036</v>
      </c>
    </row>
    <row r="17" spans="2:6" x14ac:dyDescent="0.3">
      <c r="B17" s="9" t="s">
        <v>38</v>
      </c>
      <c r="C17" s="16">
        <f>IFERROR(LARGE(Clients!B5:B34,1),0)/MAX(1,C5)</f>
        <v>0.29521783775854482</v>
      </c>
    </row>
    <row r="18" spans="2:6" x14ac:dyDescent="0.3">
      <c r="B18" s="9" t="s">
        <v>39</v>
      </c>
      <c r="C18" s="16">
        <f>(IFERROR(LARGE(Clients!B5:B34,1),0)+IFERROR(LARGE(Clients!B5:B34,2),0)+IFERROR(LARGE(Clients!B5:B34,3),0))/MAX(1,C5)</f>
        <v>0.58823529411764708</v>
      </c>
    </row>
    <row r="19" spans="2:6" x14ac:dyDescent="0.3">
      <c r="B19" s="7" t="s">
        <v>40</v>
      </c>
    </row>
    <row r="20" spans="2:6" x14ac:dyDescent="0.3">
      <c r="B20" s="9" t="s">
        <v>41</v>
      </c>
      <c r="C20" s="15">
        <f>SUM(Placements!M5:M304)</f>
        <v>67960</v>
      </c>
    </row>
    <row r="21" spans="2:6" x14ac:dyDescent="0.3">
      <c r="B21" s="9" t="s">
        <v>42</v>
      </c>
      <c r="C21" s="15">
        <f ca="1">SUMIFS(Placements!M5:M304,Placements!N5:N304,"&gt;"&amp;Settings!B11)</f>
        <v>22800</v>
      </c>
    </row>
    <row r="22" spans="2:6" x14ac:dyDescent="0.3">
      <c r="B22" s="9" t="s">
        <v>43</v>
      </c>
      <c r="C22" s="17">
        <f>IFERROR(AVERAGE(Placements!L5:L304),0)</f>
        <v>30.4375</v>
      </c>
    </row>
    <row r="25" spans="2:6" x14ac:dyDescent="0.3">
      <c r="B25" s="7" t="s">
        <v>44</v>
      </c>
    </row>
    <row r="26" spans="2:6" ht="30" customHeight="1" x14ac:dyDescent="0.3">
      <c r="B26" s="8" t="s">
        <v>45</v>
      </c>
      <c r="C26" s="8" t="s">
        <v>46</v>
      </c>
      <c r="D26" s="8" t="s">
        <v>27</v>
      </c>
      <c r="E26" s="8" t="s">
        <v>47</v>
      </c>
      <c r="F26" s="8" t="s">
        <v>48</v>
      </c>
    </row>
    <row r="27" spans="2:6" x14ac:dyDescent="0.3">
      <c r="B27" s="18">
        <f>EDATE(Settings!$B$5,0)</f>
        <v>46023</v>
      </c>
      <c r="C27" s="19">
        <f>SUMIFS(Placements!$H$5:$H$304,Placements!$A$5:$A$304,"&gt;="&amp;B27,Placements!$A$5:$A$304,"&lt;"&amp;EDATE(B27,1))</f>
        <v>20520</v>
      </c>
      <c r="D27" s="20">
        <f>COUNTIFS(Placements!$A$5:$A$304,"&gt;="&amp;B27,Placements!$A$5:$A$304,"&lt;"&amp;EDATE(B27,1))</f>
        <v>2</v>
      </c>
      <c r="E27" s="19">
        <f t="shared" ref="E27:E38" si="0">($C$10+$C$12)/12</f>
        <v>14329.166666666666</v>
      </c>
      <c r="F27" s="19">
        <f t="shared" ref="F27:F38" si="1">C27-E27</f>
        <v>6190.8333333333339</v>
      </c>
    </row>
    <row r="28" spans="2:6" x14ac:dyDescent="0.3">
      <c r="B28" s="18">
        <f>EDATE(Settings!$B$5,1)</f>
        <v>46054</v>
      </c>
      <c r="C28" s="19">
        <f>SUMIFS(Placements!$H$5:$H$304,Placements!$A$5:$A$304,"&gt;="&amp;B28,Placements!$A$5:$A$304,"&lt;"&amp;EDATE(B28,1))</f>
        <v>19180</v>
      </c>
      <c r="D28" s="20">
        <f>COUNTIFS(Placements!$A$5:$A$304,"&gt;="&amp;B28,Placements!$A$5:$A$304,"&lt;"&amp;EDATE(B28,1))</f>
        <v>2</v>
      </c>
      <c r="E28" s="19">
        <f t="shared" si="0"/>
        <v>14329.166666666666</v>
      </c>
      <c r="F28" s="19">
        <f t="shared" si="1"/>
        <v>4850.8333333333339</v>
      </c>
    </row>
    <row r="29" spans="2:6" x14ac:dyDescent="0.3">
      <c r="B29" s="18">
        <f>EDATE(Settings!$B$5,2)</f>
        <v>46082</v>
      </c>
      <c r="C29" s="19">
        <f>SUMIFS(Placements!$H$5:$H$304,Placements!$A$5:$A$304,"&gt;="&amp;B29,Placements!$A$5:$A$304,"&lt;"&amp;EDATE(B29,1))</f>
        <v>30300</v>
      </c>
      <c r="D29" s="20">
        <f>COUNTIFS(Placements!$A$5:$A$304,"&gt;="&amp;B29,Placements!$A$5:$A$304,"&lt;"&amp;EDATE(B29,1))</f>
        <v>2</v>
      </c>
      <c r="E29" s="19">
        <f t="shared" si="0"/>
        <v>14329.166666666666</v>
      </c>
      <c r="F29" s="19">
        <f t="shared" si="1"/>
        <v>15970.833333333334</v>
      </c>
    </row>
    <row r="30" spans="2:6" x14ac:dyDescent="0.3">
      <c r="B30" s="18">
        <f>EDATE(Settings!$B$5,3)</f>
        <v>46113</v>
      </c>
      <c r="C30" s="19">
        <f>SUMIFS(Placements!$H$5:$H$304,Placements!$A$5:$A$304,"&gt;="&amp;B30,Placements!$A$5:$A$304,"&lt;"&amp;EDATE(B30,1))</f>
        <v>20940</v>
      </c>
      <c r="D30" s="20">
        <f>COUNTIFS(Placements!$A$5:$A$304,"&gt;="&amp;B30,Placements!$A$5:$A$304,"&lt;"&amp;EDATE(B30,1))</f>
        <v>2</v>
      </c>
      <c r="E30" s="19">
        <f t="shared" si="0"/>
        <v>14329.166666666666</v>
      </c>
      <c r="F30" s="19">
        <f t="shared" si="1"/>
        <v>6610.8333333333339</v>
      </c>
    </row>
    <row r="31" spans="2:6" x14ac:dyDescent="0.3">
      <c r="B31" s="18">
        <f>EDATE(Settings!$B$5,4)</f>
        <v>46143</v>
      </c>
      <c r="C31" s="19">
        <f>SUMIFS(Placements!$H$5:$H$304,Placements!$A$5:$A$304,"&gt;="&amp;B31,Placements!$A$5:$A$304,"&lt;"&amp;EDATE(B31,1))</f>
        <v>31900</v>
      </c>
      <c r="D31" s="20">
        <f>COUNTIFS(Placements!$A$5:$A$304,"&gt;="&amp;B31,Placements!$A$5:$A$304,"&lt;"&amp;EDATE(B31,1))</f>
        <v>2</v>
      </c>
      <c r="E31" s="19">
        <f t="shared" si="0"/>
        <v>14329.166666666666</v>
      </c>
      <c r="F31" s="19">
        <f t="shared" si="1"/>
        <v>17570.833333333336</v>
      </c>
    </row>
    <row r="32" spans="2:6" x14ac:dyDescent="0.3">
      <c r="B32" s="18">
        <f>EDATE(Settings!$B$5,5)</f>
        <v>46174</v>
      </c>
      <c r="C32" s="19">
        <f>SUMIFS(Placements!$H$5:$H$304,Placements!$A$5:$A$304,"&gt;="&amp;B32,Placements!$A$5:$A$304,"&lt;"&amp;EDATE(B32,1))</f>
        <v>35060</v>
      </c>
      <c r="D32" s="20">
        <f>COUNTIFS(Placements!$A$5:$A$304,"&gt;="&amp;B32,Placements!$A$5:$A$304,"&lt;"&amp;EDATE(B32,1))</f>
        <v>2</v>
      </c>
      <c r="E32" s="19">
        <f t="shared" si="0"/>
        <v>14329.166666666666</v>
      </c>
      <c r="F32" s="19">
        <f t="shared" si="1"/>
        <v>20730.833333333336</v>
      </c>
    </row>
    <row r="33" spans="2:6" x14ac:dyDescent="0.3">
      <c r="B33" s="18">
        <f>EDATE(Settings!$B$5,6)</f>
        <v>46204</v>
      </c>
      <c r="C33" s="19">
        <f>SUMIFS(Placements!$H$5:$H$304,Placements!$A$5:$A$304,"&gt;="&amp;B33,Placements!$A$5:$A$304,"&lt;"&amp;EDATE(B33,1))</f>
        <v>32820</v>
      </c>
      <c r="D33" s="20">
        <f>COUNTIFS(Placements!$A$5:$A$304,"&gt;="&amp;B33,Placements!$A$5:$A$304,"&lt;"&amp;EDATE(B33,1))</f>
        <v>3</v>
      </c>
      <c r="E33" s="19">
        <f t="shared" si="0"/>
        <v>14329.166666666666</v>
      </c>
      <c r="F33" s="19">
        <f t="shared" si="1"/>
        <v>18490.833333333336</v>
      </c>
    </row>
    <row r="34" spans="2:6" x14ac:dyDescent="0.3">
      <c r="B34" s="18">
        <f>EDATE(Settings!$B$5,7)</f>
        <v>46235</v>
      </c>
      <c r="C34" s="19">
        <f>SUMIFS(Placements!$H$5:$H$304,Placements!$A$5:$A$304,"&gt;="&amp;B34,Placements!$A$5:$A$304,"&lt;"&amp;EDATE(B34,1))</f>
        <v>21200</v>
      </c>
      <c r="D34" s="20">
        <f>COUNTIFS(Placements!$A$5:$A$304,"&gt;="&amp;B34,Placements!$A$5:$A$304,"&lt;"&amp;EDATE(B34,1))</f>
        <v>2</v>
      </c>
      <c r="E34" s="19">
        <f t="shared" si="0"/>
        <v>14329.166666666666</v>
      </c>
      <c r="F34" s="19">
        <f t="shared" si="1"/>
        <v>6870.8333333333339</v>
      </c>
    </row>
    <row r="35" spans="2:6" x14ac:dyDescent="0.3">
      <c r="B35" s="18">
        <f>EDATE(Settings!$B$5,8)</f>
        <v>46266</v>
      </c>
      <c r="C35" s="19">
        <f>SUMIFS(Placements!$H$5:$H$304,Placements!$A$5:$A$304,"&gt;="&amp;B35,Placements!$A$5:$A$304,"&lt;"&amp;EDATE(B35,1))</f>
        <v>33360</v>
      </c>
      <c r="D35" s="20">
        <f>COUNTIFS(Placements!$A$5:$A$304,"&gt;="&amp;B35,Placements!$A$5:$A$304,"&lt;"&amp;EDATE(B35,1))</f>
        <v>3</v>
      </c>
      <c r="E35" s="19">
        <f t="shared" si="0"/>
        <v>14329.166666666666</v>
      </c>
      <c r="F35" s="19">
        <f t="shared" si="1"/>
        <v>19030.833333333336</v>
      </c>
    </row>
    <row r="36" spans="2:6" x14ac:dyDescent="0.3">
      <c r="B36" s="18">
        <f>EDATE(Settings!$B$5,9)</f>
        <v>46296</v>
      </c>
      <c r="C36" s="19">
        <f>SUMIFS(Placements!$H$5:$H$304,Placements!$A$5:$A$304,"&gt;="&amp;B36,Placements!$A$5:$A$304,"&lt;"&amp;EDATE(B36,1))</f>
        <v>27400</v>
      </c>
      <c r="D36" s="20">
        <f>COUNTIFS(Placements!$A$5:$A$304,"&gt;="&amp;B36,Placements!$A$5:$A$304,"&lt;"&amp;EDATE(B36,1))</f>
        <v>2</v>
      </c>
      <c r="E36" s="19">
        <f t="shared" si="0"/>
        <v>14329.166666666666</v>
      </c>
      <c r="F36" s="19">
        <f t="shared" si="1"/>
        <v>13070.833333333334</v>
      </c>
    </row>
    <row r="37" spans="2:6" x14ac:dyDescent="0.3">
      <c r="B37" s="18">
        <f>EDATE(Settings!$B$5,10)</f>
        <v>46327</v>
      </c>
      <c r="C37" s="19">
        <f>SUMIFS(Placements!$H$5:$H$304,Placements!$A$5:$A$304,"&gt;="&amp;B37,Placements!$A$5:$A$304,"&lt;"&amp;EDATE(B37,1))</f>
        <v>0</v>
      </c>
      <c r="D37" s="20">
        <f>COUNTIFS(Placements!$A$5:$A$304,"&gt;="&amp;B37,Placements!$A$5:$A$304,"&lt;"&amp;EDATE(B37,1))</f>
        <v>0</v>
      </c>
      <c r="E37" s="19">
        <f t="shared" si="0"/>
        <v>14329.166666666666</v>
      </c>
      <c r="F37" s="19">
        <f t="shared" si="1"/>
        <v>-14329.166666666666</v>
      </c>
    </row>
    <row r="38" spans="2:6" x14ac:dyDescent="0.3">
      <c r="B38" s="18">
        <f>EDATE(Settings!$B$5,11)</f>
        <v>46357</v>
      </c>
      <c r="C38" s="19">
        <f>SUMIFS(Placements!$H$5:$H$304,Placements!$A$5:$A$304,"&gt;="&amp;B38,Placements!$A$5:$A$304,"&lt;"&amp;EDATE(B38,1))</f>
        <v>0</v>
      </c>
      <c r="D38" s="20">
        <f>COUNTIFS(Placements!$A$5:$A$304,"&gt;="&amp;B38,Placements!$A$5:$A$304,"&lt;"&amp;EDATE(B38,1))</f>
        <v>0</v>
      </c>
      <c r="E38" s="19">
        <f t="shared" si="0"/>
        <v>14329.166666666666</v>
      </c>
      <c r="F38" s="19">
        <f t="shared" si="1"/>
        <v>-14329.166666666666</v>
      </c>
    </row>
    <row r="39" spans="2:6" x14ac:dyDescent="0.3">
      <c r="B39" s="4" t="s">
        <v>49</v>
      </c>
    </row>
    <row r="40" spans="2:6" x14ac:dyDescent="0.3">
      <c r="B40" s="7" t="s">
        <v>50</v>
      </c>
    </row>
  </sheetData>
  <pageMargins left="0.75" right="0.75" top="1" bottom="1" header="0.5" footer="0.5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4213D"/>
  </sheetPr>
  <dimension ref="A1:C20"/>
  <sheetViews>
    <sheetView showGridLines="0" workbookViewId="0"/>
  </sheetViews>
  <sheetFormatPr defaultRowHeight="14.4" x14ac:dyDescent="0.3"/>
  <cols>
    <col min="1" max="1" width="38" customWidth="1"/>
    <col min="2" max="2" width="18" customWidth="1"/>
    <col min="3" max="3" width="60" customWidth="1"/>
  </cols>
  <sheetData>
    <row r="1" spans="1:3" ht="22.8" x14ac:dyDescent="0.4">
      <c r="A1" s="1" t="s">
        <v>51</v>
      </c>
    </row>
    <row r="2" spans="1:3" x14ac:dyDescent="0.3">
      <c r="A2" s="2" t="s">
        <v>52</v>
      </c>
    </row>
    <row r="4" spans="1:3" x14ac:dyDescent="0.3">
      <c r="A4" s="4" t="s">
        <v>53</v>
      </c>
      <c r="B4" s="5" t="s">
        <v>54</v>
      </c>
    </row>
    <row r="5" spans="1:3" x14ac:dyDescent="0.3">
      <c r="A5" s="4" t="s">
        <v>55</v>
      </c>
      <c r="B5" s="21">
        <v>46023</v>
      </c>
      <c r="C5" s="4" t="s">
        <v>56</v>
      </c>
    </row>
    <row r="6" spans="1:3" x14ac:dyDescent="0.3">
      <c r="A6" s="4" t="s">
        <v>57</v>
      </c>
      <c r="B6" s="22">
        <f>EDATE(B5,12)-1</f>
        <v>46387</v>
      </c>
    </row>
    <row r="8" spans="1:3" x14ac:dyDescent="0.3">
      <c r="A8" s="4" t="s">
        <v>58</v>
      </c>
      <c r="B8" s="23">
        <v>0.15</v>
      </c>
      <c r="C8" s="4" t="s">
        <v>59</v>
      </c>
    </row>
    <row r="9" spans="1:3" x14ac:dyDescent="0.3">
      <c r="A9" s="4" t="s">
        <v>60</v>
      </c>
      <c r="B9" s="24">
        <v>5000</v>
      </c>
    </row>
    <row r="10" spans="1:3" x14ac:dyDescent="0.3">
      <c r="A10" s="4" t="s">
        <v>61</v>
      </c>
      <c r="B10" s="23">
        <v>0.03</v>
      </c>
      <c r="C10" s="4" t="s">
        <v>62</v>
      </c>
    </row>
    <row r="11" spans="1:3" x14ac:dyDescent="0.3">
      <c r="A11" s="4" t="s">
        <v>63</v>
      </c>
      <c r="B11" s="25">
        <v>30</v>
      </c>
      <c r="C11" s="4" t="s">
        <v>64</v>
      </c>
    </row>
    <row r="13" spans="1:3" ht="30" customHeight="1" x14ac:dyDescent="0.3">
      <c r="A13" s="8" t="s">
        <v>65</v>
      </c>
      <c r="B13" s="8" t="s">
        <v>66</v>
      </c>
      <c r="C13" s="8" t="s">
        <v>67</v>
      </c>
    </row>
    <row r="14" spans="1:3" x14ac:dyDescent="0.3">
      <c r="A14" s="4" t="s">
        <v>68</v>
      </c>
      <c r="B14" s="24">
        <v>18000</v>
      </c>
      <c r="C14" s="26"/>
    </row>
    <row r="15" spans="1:3" x14ac:dyDescent="0.3">
      <c r="A15" s="4" t="s">
        <v>69</v>
      </c>
      <c r="B15" s="24">
        <v>9000</v>
      </c>
      <c r="C15" s="26"/>
    </row>
    <row r="16" spans="1:3" x14ac:dyDescent="0.3">
      <c r="A16" s="4" t="s">
        <v>70</v>
      </c>
      <c r="B16" s="24">
        <v>12000</v>
      </c>
      <c r="C16" s="26"/>
    </row>
    <row r="17" spans="1:3" x14ac:dyDescent="0.3">
      <c r="A17" s="4" t="s">
        <v>71</v>
      </c>
      <c r="B17" s="24">
        <v>4500</v>
      </c>
      <c r="C17" s="26"/>
    </row>
    <row r="18" spans="1:3" x14ac:dyDescent="0.3">
      <c r="A18" s="4" t="s">
        <v>72</v>
      </c>
      <c r="B18" s="24">
        <v>3000</v>
      </c>
      <c r="C18" s="26"/>
    </row>
    <row r="19" spans="1:3" x14ac:dyDescent="0.3">
      <c r="A19" s="4" t="s">
        <v>73</v>
      </c>
      <c r="B19" s="24">
        <v>2500</v>
      </c>
      <c r="C19" s="26"/>
    </row>
    <row r="20" spans="1:3" x14ac:dyDescent="0.3">
      <c r="A20" s="27" t="s">
        <v>74</v>
      </c>
      <c r="B20" s="28">
        <f>SUM(B14:B19)</f>
        <v>49000</v>
      </c>
      <c r="C20" s="29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4213D"/>
  </sheetPr>
  <dimension ref="A1:P18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2" width="20" customWidth="1"/>
    <col min="3" max="3" width="13" customWidth="1"/>
    <col min="4" max="4" width="12" customWidth="1"/>
    <col min="5" max="5" width="15" customWidth="1"/>
    <col min="6" max="6" width="13" customWidth="1"/>
    <col min="7" max="7" width="12" customWidth="1"/>
    <col min="8" max="8" width="11" customWidth="1"/>
    <col min="9" max="9" width="12" customWidth="1"/>
    <col min="10" max="10" width="14" customWidth="1"/>
    <col min="11" max="11" width="13" customWidth="1"/>
    <col min="12" max="12" width="12" customWidth="1"/>
    <col min="13" max="13" width="14" customWidth="1"/>
    <col min="14" max="14" width="10" customWidth="1"/>
    <col min="15" max="16" width="14" customWidth="1"/>
  </cols>
  <sheetData>
    <row r="1" spans="1:16" ht="22.8" x14ac:dyDescent="0.4">
      <c r="A1" s="1" t="s">
        <v>75</v>
      </c>
    </row>
    <row r="2" spans="1:16" x14ac:dyDescent="0.3">
      <c r="A2" s="2" t="s">
        <v>76</v>
      </c>
    </row>
    <row r="4" spans="1:16" ht="43.95" customHeight="1" x14ac:dyDescent="0.3">
      <c r="A4" s="8" t="s">
        <v>77</v>
      </c>
      <c r="B4" s="8" t="s">
        <v>78</v>
      </c>
      <c r="C4" s="8" t="s">
        <v>79</v>
      </c>
      <c r="D4" s="8" t="s">
        <v>80</v>
      </c>
      <c r="E4" s="8" t="s">
        <v>81</v>
      </c>
      <c r="F4" s="8" t="s">
        <v>82</v>
      </c>
      <c r="G4" s="8" t="s">
        <v>83</v>
      </c>
      <c r="H4" s="8" t="s">
        <v>84</v>
      </c>
      <c r="I4" s="8" t="s">
        <v>85</v>
      </c>
      <c r="J4" s="8" t="s">
        <v>86</v>
      </c>
      <c r="K4" s="8" t="s">
        <v>46</v>
      </c>
      <c r="L4" s="8" t="s">
        <v>87</v>
      </c>
      <c r="M4" s="8" t="s">
        <v>88</v>
      </c>
      <c r="N4" s="8" t="s">
        <v>26</v>
      </c>
      <c r="O4" s="8" t="s">
        <v>89</v>
      </c>
      <c r="P4" s="8" t="s">
        <v>90</v>
      </c>
    </row>
    <row r="5" spans="1:16" x14ac:dyDescent="0.3">
      <c r="A5" s="5" t="s">
        <v>91</v>
      </c>
      <c r="B5" s="5" t="s">
        <v>92</v>
      </c>
      <c r="C5" s="24">
        <v>42000</v>
      </c>
      <c r="D5" s="23">
        <v>0.2</v>
      </c>
      <c r="E5" s="24">
        <v>50000</v>
      </c>
      <c r="F5" s="24">
        <v>2400</v>
      </c>
      <c r="G5" s="19">
        <f>IF($A5="","",MAX(0,C5-Settings!$B$9)*Settings!$B$8)</f>
        <v>5550</v>
      </c>
      <c r="H5" s="19">
        <f>IF($A5="","",C5*Settings!$B$10)</f>
        <v>1260</v>
      </c>
      <c r="I5" s="19">
        <f>IF($A5="","",Settings!$B$20/MAX(1,COUNTA($A$5:$A$14)))</f>
        <v>16333.333333333334</v>
      </c>
      <c r="J5" s="19">
        <f t="shared" ref="J5:J14" si="0">IF($A5="","",C5+F5+G5+H5+I5)</f>
        <v>67543.333333333328</v>
      </c>
      <c r="K5" s="19">
        <f>IF($A5="","",SUMIFS(Placements!$H$5:$H$304,Placements!$B$5:$B$304,$A5,Placements!$A$5:$A$304,"&gt;="&amp;Settings!$B$5,Placements!$A$5:$A$304,"&lt;="&amp;Settings!$B$6))</f>
        <v>172100</v>
      </c>
      <c r="L5" s="19">
        <f t="shared" ref="L5:L14" si="1">IF($A5="","",MAX(0,K5-E5)*D5)</f>
        <v>24420</v>
      </c>
      <c r="M5" s="19">
        <f t="shared" ref="M5:M14" si="2">IF($A5="","",K5-J5-L5)</f>
        <v>80136.666666666672</v>
      </c>
      <c r="N5" s="30">
        <f t="shared" ref="N5:N14" si="3">IF($A5="","",IF(J5=0,0,K5/J5))</f>
        <v>2.5479938804717959</v>
      </c>
      <c r="O5" s="19">
        <f t="shared" ref="O5:O14" si="4">IF($A5="","",IF(J5&lt;=E5,J5,(J5-E5*D5)/(1-D5)))</f>
        <v>71929.166666666657</v>
      </c>
      <c r="P5" s="19">
        <f t="shared" ref="P5:P14" si="5">IF($A5="","",MAX(0,O5-K5))</f>
        <v>0</v>
      </c>
    </row>
    <row r="6" spans="1:16" x14ac:dyDescent="0.3">
      <c r="A6" s="5" t="s">
        <v>93</v>
      </c>
      <c r="B6" s="5" t="s">
        <v>22</v>
      </c>
      <c r="C6" s="24">
        <v>32000</v>
      </c>
      <c r="D6" s="23">
        <v>0.15</v>
      </c>
      <c r="E6" s="24">
        <v>40000</v>
      </c>
      <c r="F6" s="24">
        <v>2400</v>
      </c>
      <c r="G6" s="19">
        <f>IF($A6="","",MAX(0,C6-Settings!$B$9)*Settings!$B$8)</f>
        <v>4050</v>
      </c>
      <c r="H6" s="19">
        <f>IF($A6="","",C6*Settings!$B$10)</f>
        <v>960</v>
      </c>
      <c r="I6" s="19">
        <f>IF($A6="","",Settings!$B$20/MAX(1,COUNTA($A$5:$A$14)))</f>
        <v>16333.333333333334</v>
      </c>
      <c r="J6" s="19">
        <f t="shared" si="0"/>
        <v>55743.333333333336</v>
      </c>
      <c r="K6" s="19">
        <f>IF($A6="","",SUMIFS(Placements!$H$5:$H$304,Placements!$B$5:$B$304,$A6,Placements!$A$5:$A$304,"&gt;="&amp;Settings!$B$5,Placements!$A$5:$A$304,"&lt;="&amp;Settings!$B$6))</f>
        <v>70880</v>
      </c>
      <c r="L6" s="19">
        <f t="shared" si="1"/>
        <v>4632</v>
      </c>
      <c r="M6" s="19">
        <f t="shared" si="2"/>
        <v>10504.666666666664</v>
      </c>
      <c r="N6" s="30">
        <f t="shared" si="3"/>
        <v>1.2715421874065658</v>
      </c>
      <c r="O6" s="19">
        <f t="shared" si="4"/>
        <v>58521.568627450986</v>
      </c>
      <c r="P6" s="19">
        <f t="shared" si="5"/>
        <v>0</v>
      </c>
    </row>
    <row r="7" spans="1:16" x14ac:dyDescent="0.3">
      <c r="A7" s="5" t="s">
        <v>94</v>
      </c>
      <c r="B7" s="5" t="s">
        <v>95</v>
      </c>
      <c r="C7" s="24">
        <v>26000</v>
      </c>
      <c r="D7" s="23">
        <v>0.1</v>
      </c>
      <c r="E7" s="24">
        <v>30000</v>
      </c>
      <c r="F7" s="24">
        <v>2400</v>
      </c>
      <c r="G7" s="19">
        <f>IF($A7="","",MAX(0,C7-Settings!$B$9)*Settings!$B$8)</f>
        <v>3150</v>
      </c>
      <c r="H7" s="19">
        <f>IF($A7="","",C7*Settings!$B$10)</f>
        <v>780</v>
      </c>
      <c r="I7" s="19">
        <f>IF($A7="","",Settings!$B$20/MAX(1,COUNTA($A$5:$A$14)))</f>
        <v>16333.333333333334</v>
      </c>
      <c r="J7" s="19">
        <f t="shared" si="0"/>
        <v>48663.333333333336</v>
      </c>
      <c r="K7" s="19">
        <f>IF($A7="","",SUMIFS(Placements!$H$5:$H$304,Placements!$B$5:$B$304,$A7,Placements!$A$5:$A$304,"&gt;="&amp;Settings!$B$5,Placements!$A$5:$A$304,"&lt;="&amp;Settings!$B$6))</f>
        <v>29700</v>
      </c>
      <c r="L7" s="19">
        <f t="shared" si="1"/>
        <v>0</v>
      </c>
      <c r="M7" s="19">
        <f t="shared" si="2"/>
        <v>-18963.333333333336</v>
      </c>
      <c r="N7" s="30">
        <f t="shared" si="3"/>
        <v>0.61031577505308576</v>
      </c>
      <c r="O7" s="19">
        <f t="shared" si="4"/>
        <v>50737.037037037036</v>
      </c>
      <c r="P7" s="19">
        <f t="shared" si="5"/>
        <v>21037.037037037036</v>
      </c>
    </row>
    <row r="8" spans="1:16" x14ac:dyDescent="0.3">
      <c r="A8" s="5"/>
      <c r="B8" s="5"/>
      <c r="C8" s="24"/>
      <c r="D8" s="23"/>
      <c r="E8" s="24"/>
      <c r="F8" s="24"/>
      <c r="G8" s="19" t="str">
        <f>IF($A8="","",MAX(0,C8-Settings!$B$9)*Settings!$B$8)</f>
        <v/>
      </c>
      <c r="H8" s="19" t="str">
        <f>IF($A8="","",C8*Settings!$B$10)</f>
        <v/>
      </c>
      <c r="I8" s="19" t="str">
        <f>IF($A8="","",Settings!$B$20/MAX(1,COUNTA($A$5:$A$14)))</f>
        <v/>
      </c>
      <c r="J8" s="19" t="str">
        <f t="shared" si="0"/>
        <v/>
      </c>
      <c r="K8" s="19" t="str">
        <f>IF($A8="","",SUMIFS(Placements!$H$5:$H$304,Placements!$B$5:$B$304,$A8,Placements!$A$5:$A$304,"&gt;="&amp;Settings!$B$5,Placements!$A$5:$A$304,"&lt;="&amp;Settings!$B$6))</f>
        <v/>
      </c>
      <c r="L8" s="19" t="str">
        <f t="shared" si="1"/>
        <v/>
      </c>
      <c r="M8" s="19" t="str">
        <f t="shared" si="2"/>
        <v/>
      </c>
      <c r="N8" s="30" t="str">
        <f t="shared" si="3"/>
        <v/>
      </c>
      <c r="O8" s="19" t="str">
        <f t="shared" si="4"/>
        <v/>
      </c>
      <c r="P8" s="19" t="str">
        <f t="shared" si="5"/>
        <v/>
      </c>
    </row>
    <row r="9" spans="1:16" x14ac:dyDescent="0.3">
      <c r="A9" s="5"/>
      <c r="B9" s="5"/>
      <c r="C9" s="24"/>
      <c r="D9" s="23"/>
      <c r="E9" s="24"/>
      <c r="F9" s="24"/>
      <c r="G9" s="19" t="str">
        <f>IF($A9="","",MAX(0,C9-Settings!$B$9)*Settings!$B$8)</f>
        <v/>
      </c>
      <c r="H9" s="19" t="str">
        <f>IF($A9="","",C9*Settings!$B$10)</f>
        <v/>
      </c>
      <c r="I9" s="19" t="str">
        <f>IF($A9="","",Settings!$B$20/MAX(1,COUNTA($A$5:$A$14)))</f>
        <v/>
      </c>
      <c r="J9" s="19" t="str">
        <f t="shared" si="0"/>
        <v/>
      </c>
      <c r="K9" s="19" t="str">
        <f>IF($A9="","",SUMIFS(Placements!$H$5:$H$304,Placements!$B$5:$B$304,$A9,Placements!$A$5:$A$304,"&gt;="&amp;Settings!$B$5,Placements!$A$5:$A$304,"&lt;="&amp;Settings!$B$6))</f>
        <v/>
      </c>
      <c r="L9" s="19" t="str">
        <f t="shared" si="1"/>
        <v/>
      </c>
      <c r="M9" s="19" t="str">
        <f t="shared" si="2"/>
        <v/>
      </c>
      <c r="N9" s="30" t="str">
        <f t="shared" si="3"/>
        <v/>
      </c>
      <c r="O9" s="19" t="str">
        <f t="shared" si="4"/>
        <v/>
      </c>
      <c r="P9" s="19" t="str">
        <f t="shared" si="5"/>
        <v/>
      </c>
    </row>
    <row r="10" spans="1:16" x14ac:dyDescent="0.3">
      <c r="A10" s="5"/>
      <c r="B10" s="5"/>
      <c r="C10" s="24"/>
      <c r="D10" s="23"/>
      <c r="E10" s="24"/>
      <c r="F10" s="24"/>
      <c r="G10" s="19" t="str">
        <f>IF($A10="","",MAX(0,C10-Settings!$B$9)*Settings!$B$8)</f>
        <v/>
      </c>
      <c r="H10" s="19" t="str">
        <f>IF($A10="","",C10*Settings!$B$10)</f>
        <v/>
      </c>
      <c r="I10" s="19" t="str">
        <f>IF($A10="","",Settings!$B$20/MAX(1,COUNTA($A$5:$A$14)))</f>
        <v/>
      </c>
      <c r="J10" s="19" t="str">
        <f t="shared" si="0"/>
        <v/>
      </c>
      <c r="K10" s="19" t="str">
        <f>IF($A10="","",SUMIFS(Placements!$H$5:$H$304,Placements!$B$5:$B$304,$A10,Placements!$A$5:$A$304,"&gt;="&amp;Settings!$B$5,Placements!$A$5:$A$304,"&lt;="&amp;Settings!$B$6))</f>
        <v/>
      </c>
      <c r="L10" s="19" t="str">
        <f t="shared" si="1"/>
        <v/>
      </c>
      <c r="M10" s="19" t="str">
        <f t="shared" si="2"/>
        <v/>
      </c>
      <c r="N10" s="30" t="str">
        <f t="shared" si="3"/>
        <v/>
      </c>
      <c r="O10" s="19" t="str">
        <f t="shared" si="4"/>
        <v/>
      </c>
      <c r="P10" s="19" t="str">
        <f t="shared" si="5"/>
        <v/>
      </c>
    </row>
    <row r="11" spans="1:16" x14ac:dyDescent="0.3">
      <c r="A11" s="5"/>
      <c r="B11" s="5"/>
      <c r="C11" s="24"/>
      <c r="D11" s="23"/>
      <c r="E11" s="24"/>
      <c r="F11" s="24"/>
      <c r="G11" s="19" t="str">
        <f>IF($A11="","",MAX(0,C11-Settings!$B$9)*Settings!$B$8)</f>
        <v/>
      </c>
      <c r="H11" s="19" t="str">
        <f>IF($A11="","",C11*Settings!$B$10)</f>
        <v/>
      </c>
      <c r="I11" s="19" t="str">
        <f>IF($A11="","",Settings!$B$20/MAX(1,COUNTA($A$5:$A$14)))</f>
        <v/>
      </c>
      <c r="J11" s="19" t="str">
        <f t="shared" si="0"/>
        <v/>
      </c>
      <c r="K11" s="19" t="str">
        <f>IF($A11="","",SUMIFS(Placements!$H$5:$H$304,Placements!$B$5:$B$304,$A11,Placements!$A$5:$A$304,"&gt;="&amp;Settings!$B$5,Placements!$A$5:$A$304,"&lt;="&amp;Settings!$B$6))</f>
        <v/>
      </c>
      <c r="L11" s="19" t="str">
        <f t="shared" si="1"/>
        <v/>
      </c>
      <c r="M11" s="19" t="str">
        <f t="shared" si="2"/>
        <v/>
      </c>
      <c r="N11" s="30" t="str">
        <f t="shared" si="3"/>
        <v/>
      </c>
      <c r="O11" s="19" t="str">
        <f t="shared" si="4"/>
        <v/>
      </c>
      <c r="P11" s="19" t="str">
        <f t="shared" si="5"/>
        <v/>
      </c>
    </row>
    <row r="12" spans="1:16" x14ac:dyDescent="0.3">
      <c r="A12" s="5"/>
      <c r="B12" s="5"/>
      <c r="C12" s="24"/>
      <c r="D12" s="23"/>
      <c r="E12" s="24"/>
      <c r="F12" s="24"/>
      <c r="G12" s="19" t="str">
        <f>IF($A12="","",MAX(0,C12-Settings!$B$9)*Settings!$B$8)</f>
        <v/>
      </c>
      <c r="H12" s="19" t="str">
        <f>IF($A12="","",C12*Settings!$B$10)</f>
        <v/>
      </c>
      <c r="I12" s="19" t="str">
        <f>IF($A12="","",Settings!$B$20/MAX(1,COUNTA($A$5:$A$14)))</f>
        <v/>
      </c>
      <c r="J12" s="19" t="str">
        <f t="shared" si="0"/>
        <v/>
      </c>
      <c r="K12" s="19" t="str">
        <f>IF($A12="","",SUMIFS(Placements!$H$5:$H$304,Placements!$B$5:$B$304,$A12,Placements!$A$5:$A$304,"&gt;="&amp;Settings!$B$5,Placements!$A$5:$A$304,"&lt;="&amp;Settings!$B$6))</f>
        <v/>
      </c>
      <c r="L12" s="19" t="str">
        <f t="shared" si="1"/>
        <v/>
      </c>
      <c r="M12" s="19" t="str">
        <f t="shared" si="2"/>
        <v/>
      </c>
      <c r="N12" s="30" t="str">
        <f t="shared" si="3"/>
        <v/>
      </c>
      <c r="O12" s="19" t="str">
        <f t="shared" si="4"/>
        <v/>
      </c>
      <c r="P12" s="19" t="str">
        <f t="shared" si="5"/>
        <v/>
      </c>
    </row>
    <row r="13" spans="1:16" x14ac:dyDescent="0.3">
      <c r="A13" s="5"/>
      <c r="B13" s="5"/>
      <c r="C13" s="24"/>
      <c r="D13" s="23"/>
      <c r="E13" s="24"/>
      <c r="F13" s="24"/>
      <c r="G13" s="19" t="str">
        <f>IF($A13="","",MAX(0,C13-Settings!$B$9)*Settings!$B$8)</f>
        <v/>
      </c>
      <c r="H13" s="19" t="str">
        <f>IF($A13="","",C13*Settings!$B$10)</f>
        <v/>
      </c>
      <c r="I13" s="19" t="str">
        <f>IF($A13="","",Settings!$B$20/MAX(1,COUNTA($A$5:$A$14)))</f>
        <v/>
      </c>
      <c r="J13" s="19" t="str">
        <f t="shared" si="0"/>
        <v/>
      </c>
      <c r="K13" s="19" t="str">
        <f>IF($A13="","",SUMIFS(Placements!$H$5:$H$304,Placements!$B$5:$B$304,$A13,Placements!$A$5:$A$304,"&gt;="&amp;Settings!$B$5,Placements!$A$5:$A$304,"&lt;="&amp;Settings!$B$6))</f>
        <v/>
      </c>
      <c r="L13" s="19" t="str">
        <f t="shared" si="1"/>
        <v/>
      </c>
      <c r="M13" s="19" t="str">
        <f t="shared" si="2"/>
        <v/>
      </c>
      <c r="N13" s="30" t="str">
        <f t="shared" si="3"/>
        <v/>
      </c>
      <c r="O13" s="19" t="str">
        <f t="shared" si="4"/>
        <v/>
      </c>
      <c r="P13" s="19" t="str">
        <f t="shared" si="5"/>
        <v/>
      </c>
    </row>
    <row r="14" spans="1:16" x14ac:dyDescent="0.3">
      <c r="A14" s="5"/>
      <c r="B14" s="5"/>
      <c r="C14" s="24"/>
      <c r="D14" s="23"/>
      <c r="E14" s="24"/>
      <c r="F14" s="24"/>
      <c r="G14" s="19" t="str">
        <f>IF($A14="","",MAX(0,C14-Settings!$B$9)*Settings!$B$8)</f>
        <v/>
      </c>
      <c r="H14" s="19" t="str">
        <f>IF($A14="","",C14*Settings!$B$10)</f>
        <v/>
      </c>
      <c r="I14" s="19" t="str">
        <f>IF($A14="","",Settings!$B$20/MAX(1,COUNTA($A$5:$A$14)))</f>
        <v/>
      </c>
      <c r="J14" s="19" t="str">
        <f t="shared" si="0"/>
        <v/>
      </c>
      <c r="K14" s="19" t="str">
        <f>IF($A14="","",SUMIFS(Placements!$H$5:$H$304,Placements!$B$5:$B$304,$A14,Placements!$A$5:$A$304,"&gt;="&amp;Settings!$B$5,Placements!$A$5:$A$304,"&lt;="&amp;Settings!$B$6))</f>
        <v/>
      </c>
      <c r="L14" s="19" t="str">
        <f t="shared" si="1"/>
        <v/>
      </c>
      <c r="M14" s="19" t="str">
        <f t="shared" si="2"/>
        <v/>
      </c>
      <c r="N14" s="30" t="str">
        <f t="shared" si="3"/>
        <v/>
      </c>
      <c r="O14" s="19" t="str">
        <f t="shared" si="4"/>
        <v/>
      </c>
      <c r="P14" s="19" t="str">
        <f t="shared" si="5"/>
        <v/>
      </c>
    </row>
    <row r="15" spans="1:16" x14ac:dyDescent="0.3">
      <c r="A15" s="27" t="s">
        <v>96</v>
      </c>
      <c r="B15" s="29"/>
      <c r="C15" s="28">
        <f>SUM(C5:C14)</f>
        <v>100000</v>
      </c>
      <c r="D15" s="29"/>
      <c r="E15" s="29"/>
      <c r="F15" s="28">
        <f t="shared" ref="F15:M15" si="6">SUM(F5:F14)</f>
        <v>7200</v>
      </c>
      <c r="G15" s="28">
        <f t="shared" si="6"/>
        <v>12750</v>
      </c>
      <c r="H15" s="28">
        <f t="shared" si="6"/>
        <v>3000</v>
      </c>
      <c r="I15" s="28">
        <f t="shared" si="6"/>
        <v>49000</v>
      </c>
      <c r="J15" s="28">
        <f t="shared" si="6"/>
        <v>171950</v>
      </c>
      <c r="K15" s="28">
        <f t="shared" si="6"/>
        <v>272680</v>
      </c>
      <c r="L15" s="28">
        <f t="shared" si="6"/>
        <v>29052</v>
      </c>
      <c r="M15" s="28">
        <f t="shared" si="6"/>
        <v>71678</v>
      </c>
      <c r="N15" s="31">
        <f>IF(J15=0,0,K15/J15)</f>
        <v>1.5858098284384996</v>
      </c>
      <c r="O15" s="29"/>
      <c r="P15" s="28">
        <f>SUM(P5:P14)</f>
        <v>21037.037037037036</v>
      </c>
    </row>
    <row r="17" spans="1:1" x14ac:dyDescent="0.3">
      <c r="A17" s="4" t="s">
        <v>97</v>
      </c>
    </row>
    <row r="18" spans="1:1" x14ac:dyDescent="0.3">
      <c r="A18" s="4" t="s">
        <v>98</v>
      </c>
    </row>
  </sheetData>
  <pageMargins left="0.75" right="0.75" top="1" bottom="1" header="0.5" footer="0.5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4213D"/>
  </sheetPr>
  <dimension ref="A1:N304"/>
  <sheetViews>
    <sheetView showGridLines="0" workbookViewId="0">
      <pane ySplit="4" topLeftCell="A5" activePane="bottomLeft" state="frozen"/>
      <selection pane="bottomLeft"/>
    </sheetView>
  </sheetViews>
  <sheetFormatPr defaultRowHeight="14.4" x14ac:dyDescent="0.3"/>
  <cols>
    <col min="1" max="1" width="13" customWidth="1"/>
    <col min="2" max="2" width="18" customWidth="1"/>
    <col min="3" max="3" width="16" customWidth="1"/>
    <col min="4" max="4" width="13" customWidth="1"/>
    <col min="5" max="5" width="22" customWidth="1"/>
    <col min="6" max="6" width="12" customWidth="1"/>
    <col min="7" max="7" width="9" customWidth="1"/>
    <col min="8" max="8" width="12" customWidth="1"/>
    <col min="9" max="9" width="17" customWidth="1"/>
    <col min="10" max="11" width="13" customWidth="1"/>
    <col min="12" max="12" width="11" customWidth="1"/>
    <col min="13" max="13" width="12" customWidth="1"/>
    <col min="14" max="14" width="13" customWidth="1"/>
  </cols>
  <sheetData>
    <row r="1" spans="1:14" ht="22.8" x14ac:dyDescent="0.4">
      <c r="A1" s="1" t="s">
        <v>27</v>
      </c>
    </row>
    <row r="2" spans="1:14" x14ac:dyDescent="0.3">
      <c r="A2" s="2" t="s">
        <v>99</v>
      </c>
    </row>
    <row r="4" spans="1:14" ht="30" customHeight="1" x14ac:dyDescent="0.3">
      <c r="A4" s="8" t="s">
        <v>100</v>
      </c>
      <c r="B4" s="8" t="s">
        <v>22</v>
      </c>
      <c r="C4" s="8" t="s">
        <v>101</v>
      </c>
      <c r="D4" s="8" t="s">
        <v>102</v>
      </c>
      <c r="E4" s="8" t="s">
        <v>78</v>
      </c>
      <c r="F4" s="8" t="s">
        <v>103</v>
      </c>
      <c r="G4" s="8" t="s">
        <v>104</v>
      </c>
      <c r="H4" s="8" t="s">
        <v>105</v>
      </c>
      <c r="I4" s="8" t="s">
        <v>106</v>
      </c>
      <c r="J4" s="8" t="s">
        <v>107</v>
      </c>
      <c r="K4" s="8" t="s">
        <v>108</v>
      </c>
      <c r="L4" s="8" t="s">
        <v>109</v>
      </c>
      <c r="M4" s="8" t="s">
        <v>110</v>
      </c>
      <c r="N4" s="8" t="s">
        <v>111</v>
      </c>
    </row>
    <row r="5" spans="1:14" x14ac:dyDescent="0.3">
      <c r="A5" s="21">
        <v>46036</v>
      </c>
      <c r="B5" s="5" t="s">
        <v>91</v>
      </c>
      <c r="C5" s="5" t="s">
        <v>112</v>
      </c>
      <c r="D5" s="5" t="s">
        <v>113</v>
      </c>
      <c r="E5" s="5" t="s">
        <v>114</v>
      </c>
      <c r="F5" s="24">
        <v>72000</v>
      </c>
      <c r="G5" s="23">
        <v>0.2</v>
      </c>
      <c r="H5" s="19">
        <f t="shared" ref="H5:H68" si="0">IF(OR(F5="",G5=""),"",F5*G5)</f>
        <v>14400</v>
      </c>
      <c r="I5" s="5" t="s">
        <v>115</v>
      </c>
      <c r="J5" s="21">
        <v>46069</v>
      </c>
      <c r="K5" s="21">
        <v>46094</v>
      </c>
      <c r="L5" s="32">
        <f t="shared" ref="L5:L68" si="1">IF(OR(J5="",K5=""),"",K5-J5)</f>
        <v>25</v>
      </c>
      <c r="M5" s="19">
        <f t="shared" ref="M5:M68" si="2">IF(OR(H5="",K5&lt;&gt;""),0,H5)</f>
        <v>0</v>
      </c>
      <c r="N5" s="32" t="str">
        <f t="shared" ref="N5:N68" ca="1" si="3">IF(OR(M5=0,J5=""),"",TODAY()-J5)</f>
        <v/>
      </c>
    </row>
    <row r="6" spans="1:14" x14ac:dyDescent="0.3">
      <c r="A6" s="21">
        <v>46050</v>
      </c>
      <c r="B6" s="5" t="s">
        <v>93</v>
      </c>
      <c r="C6" s="5" t="s">
        <v>116</v>
      </c>
      <c r="D6" s="5" t="s">
        <v>117</v>
      </c>
      <c r="E6" s="5" t="s">
        <v>118</v>
      </c>
      <c r="F6" s="24">
        <v>34000</v>
      </c>
      <c r="G6" s="23">
        <v>0.18</v>
      </c>
      <c r="H6" s="19">
        <f t="shared" si="0"/>
        <v>6120</v>
      </c>
      <c r="I6" s="5" t="s">
        <v>119</v>
      </c>
      <c r="J6" s="21">
        <v>46076</v>
      </c>
      <c r="K6" s="21">
        <v>46111</v>
      </c>
      <c r="L6" s="32">
        <f t="shared" si="1"/>
        <v>35</v>
      </c>
      <c r="M6" s="19">
        <f t="shared" si="2"/>
        <v>0</v>
      </c>
      <c r="N6" s="32" t="str">
        <f t="shared" ca="1" si="3"/>
        <v/>
      </c>
    </row>
    <row r="7" spans="1:14" x14ac:dyDescent="0.3">
      <c r="A7" s="21">
        <v>46062</v>
      </c>
      <c r="B7" s="5" t="s">
        <v>91</v>
      </c>
      <c r="C7" s="5" t="s">
        <v>120</v>
      </c>
      <c r="D7" s="5" t="s">
        <v>121</v>
      </c>
      <c r="E7" s="5" t="s">
        <v>122</v>
      </c>
      <c r="F7" s="24">
        <v>68000</v>
      </c>
      <c r="G7" s="23">
        <v>0.2</v>
      </c>
      <c r="H7" s="19">
        <f t="shared" si="0"/>
        <v>13600</v>
      </c>
      <c r="I7" s="5" t="s">
        <v>123</v>
      </c>
      <c r="J7" s="21">
        <v>46090</v>
      </c>
      <c r="K7" s="21">
        <v>46114</v>
      </c>
      <c r="L7" s="32">
        <f t="shared" si="1"/>
        <v>24</v>
      </c>
      <c r="M7" s="19">
        <f t="shared" si="2"/>
        <v>0</v>
      </c>
      <c r="N7" s="32" t="str">
        <f t="shared" ca="1" si="3"/>
        <v/>
      </c>
    </row>
    <row r="8" spans="1:14" x14ac:dyDescent="0.3">
      <c r="A8" s="21">
        <v>46078</v>
      </c>
      <c r="B8" s="5" t="s">
        <v>94</v>
      </c>
      <c r="C8" s="5" t="s">
        <v>124</v>
      </c>
      <c r="D8" s="5" t="s">
        <v>125</v>
      </c>
      <c r="E8" s="5" t="s">
        <v>126</v>
      </c>
      <c r="F8" s="24">
        <v>31000</v>
      </c>
      <c r="G8" s="23">
        <v>0.18</v>
      </c>
      <c r="H8" s="19">
        <f t="shared" si="0"/>
        <v>5580</v>
      </c>
      <c r="I8" s="5" t="s">
        <v>119</v>
      </c>
      <c r="J8" s="21">
        <v>46104</v>
      </c>
      <c r="K8" s="21">
        <v>46148</v>
      </c>
      <c r="L8" s="32">
        <f t="shared" si="1"/>
        <v>44</v>
      </c>
      <c r="M8" s="19">
        <f t="shared" si="2"/>
        <v>0</v>
      </c>
      <c r="N8" s="32" t="str">
        <f t="shared" ca="1" si="3"/>
        <v/>
      </c>
    </row>
    <row r="9" spans="1:14" x14ac:dyDescent="0.3">
      <c r="A9" s="21">
        <v>46087</v>
      </c>
      <c r="B9" s="5" t="s">
        <v>93</v>
      </c>
      <c r="C9" s="5" t="s">
        <v>112</v>
      </c>
      <c r="D9" s="5" t="s">
        <v>127</v>
      </c>
      <c r="E9" s="5" t="s">
        <v>128</v>
      </c>
      <c r="F9" s="24">
        <v>58000</v>
      </c>
      <c r="G9" s="23">
        <v>0.2</v>
      </c>
      <c r="H9" s="19">
        <f t="shared" si="0"/>
        <v>11600</v>
      </c>
      <c r="I9" s="5" t="s">
        <v>115</v>
      </c>
      <c r="J9" s="21">
        <v>46118</v>
      </c>
      <c r="K9" s="21">
        <v>46141</v>
      </c>
      <c r="L9" s="32">
        <f t="shared" si="1"/>
        <v>23</v>
      </c>
      <c r="M9" s="19">
        <f t="shared" si="2"/>
        <v>0</v>
      </c>
      <c r="N9" s="32" t="str">
        <f t="shared" ca="1" si="3"/>
        <v/>
      </c>
    </row>
    <row r="10" spans="1:14" x14ac:dyDescent="0.3">
      <c r="A10" s="21">
        <v>46100</v>
      </c>
      <c r="B10" s="5" t="s">
        <v>91</v>
      </c>
      <c r="C10" s="5" t="s">
        <v>129</v>
      </c>
      <c r="D10" s="5" t="s">
        <v>130</v>
      </c>
      <c r="E10" s="5" t="s">
        <v>131</v>
      </c>
      <c r="F10" s="24">
        <v>85000</v>
      </c>
      <c r="G10" s="23">
        <v>0.22</v>
      </c>
      <c r="H10" s="19">
        <f t="shared" si="0"/>
        <v>18700</v>
      </c>
      <c r="I10" s="5" t="s">
        <v>132</v>
      </c>
      <c r="J10" s="21">
        <v>46132</v>
      </c>
      <c r="K10" s="21">
        <v>46160</v>
      </c>
      <c r="L10" s="32">
        <f t="shared" si="1"/>
        <v>28</v>
      </c>
      <c r="M10" s="19">
        <f t="shared" si="2"/>
        <v>0</v>
      </c>
      <c r="N10" s="32" t="str">
        <f t="shared" ca="1" si="3"/>
        <v/>
      </c>
    </row>
    <row r="11" spans="1:14" x14ac:dyDescent="0.3">
      <c r="A11" s="21">
        <v>46114</v>
      </c>
      <c r="B11" s="5" t="s">
        <v>91</v>
      </c>
      <c r="C11" s="5" t="s">
        <v>112</v>
      </c>
      <c r="D11" s="5" t="s">
        <v>133</v>
      </c>
      <c r="E11" s="5" t="s">
        <v>114</v>
      </c>
      <c r="F11" s="24">
        <v>75000</v>
      </c>
      <c r="G11" s="23">
        <v>0.2</v>
      </c>
      <c r="H11" s="19">
        <f t="shared" si="0"/>
        <v>15000</v>
      </c>
      <c r="I11" s="5" t="s">
        <v>115</v>
      </c>
      <c r="J11" s="21">
        <v>46146</v>
      </c>
      <c r="K11" s="21">
        <v>46174</v>
      </c>
      <c r="L11" s="32">
        <f t="shared" si="1"/>
        <v>28</v>
      </c>
      <c r="M11" s="19">
        <f t="shared" si="2"/>
        <v>0</v>
      </c>
      <c r="N11" s="32" t="str">
        <f t="shared" ca="1" si="3"/>
        <v/>
      </c>
    </row>
    <row r="12" spans="1:14" x14ac:dyDescent="0.3">
      <c r="A12" s="21">
        <v>46133</v>
      </c>
      <c r="B12" s="5" t="s">
        <v>94</v>
      </c>
      <c r="C12" s="5" t="s">
        <v>134</v>
      </c>
      <c r="D12" s="5" t="s">
        <v>135</v>
      </c>
      <c r="E12" s="5" t="s">
        <v>136</v>
      </c>
      <c r="F12" s="24">
        <v>33000</v>
      </c>
      <c r="G12" s="23">
        <v>0.18</v>
      </c>
      <c r="H12" s="19">
        <f t="shared" si="0"/>
        <v>5940</v>
      </c>
      <c r="I12" s="5" t="s">
        <v>119</v>
      </c>
      <c r="J12" s="21">
        <v>46160</v>
      </c>
      <c r="K12" s="21">
        <v>46195</v>
      </c>
      <c r="L12" s="32">
        <f t="shared" si="1"/>
        <v>35</v>
      </c>
      <c r="M12" s="19">
        <f t="shared" si="2"/>
        <v>0</v>
      </c>
      <c r="N12" s="32" t="str">
        <f t="shared" ca="1" si="3"/>
        <v/>
      </c>
    </row>
    <row r="13" spans="1:14" x14ac:dyDescent="0.3">
      <c r="A13" s="21">
        <v>46149</v>
      </c>
      <c r="B13" s="5" t="s">
        <v>93</v>
      </c>
      <c r="C13" s="5" t="s">
        <v>120</v>
      </c>
      <c r="D13" s="5" t="s">
        <v>137</v>
      </c>
      <c r="E13" s="5" t="s">
        <v>138</v>
      </c>
      <c r="F13" s="24">
        <v>55000</v>
      </c>
      <c r="G13" s="23">
        <v>0.2</v>
      </c>
      <c r="H13" s="19">
        <f t="shared" si="0"/>
        <v>11000</v>
      </c>
      <c r="I13" s="5" t="s">
        <v>123</v>
      </c>
      <c r="J13" s="21">
        <v>46181</v>
      </c>
      <c r="K13" s="21">
        <v>46206</v>
      </c>
      <c r="L13" s="32">
        <f t="shared" si="1"/>
        <v>25</v>
      </c>
      <c r="M13" s="19">
        <f t="shared" si="2"/>
        <v>0</v>
      </c>
      <c r="N13" s="32" t="str">
        <f t="shared" ca="1" si="3"/>
        <v/>
      </c>
    </row>
    <row r="14" spans="1:14" x14ac:dyDescent="0.3">
      <c r="A14" s="21">
        <v>46164</v>
      </c>
      <c r="B14" s="5" t="s">
        <v>91</v>
      </c>
      <c r="C14" s="5" t="s">
        <v>139</v>
      </c>
      <c r="D14" s="5" t="s">
        <v>140</v>
      </c>
      <c r="E14" s="5" t="s">
        <v>141</v>
      </c>
      <c r="F14" s="24">
        <v>95000</v>
      </c>
      <c r="G14" s="23">
        <v>0.22</v>
      </c>
      <c r="H14" s="19">
        <f t="shared" si="0"/>
        <v>20900</v>
      </c>
      <c r="I14" s="5" t="s">
        <v>115</v>
      </c>
      <c r="J14" s="21">
        <v>46195</v>
      </c>
      <c r="K14" s="21">
        <v>46244</v>
      </c>
      <c r="L14" s="32">
        <f t="shared" si="1"/>
        <v>49</v>
      </c>
      <c r="M14" s="19">
        <f t="shared" si="2"/>
        <v>0</v>
      </c>
      <c r="N14" s="32" t="str">
        <f t="shared" ca="1" si="3"/>
        <v/>
      </c>
    </row>
    <row r="15" spans="1:14" x14ac:dyDescent="0.3">
      <c r="A15" s="21">
        <v>46177</v>
      </c>
      <c r="B15" s="5" t="s">
        <v>93</v>
      </c>
      <c r="C15" s="5" t="s">
        <v>116</v>
      </c>
      <c r="D15" s="5" t="s">
        <v>142</v>
      </c>
      <c r="E15" s="5" t="s">
        <v>143</v>
      </c>
      <c r="F15" s="24">
        <v>42000</v>
      </c>
      <c r="G15" s="23">
        <v>0.18</v>
      </c>
      <c r="H15" s="19">
        <f t="shared" si="0"/>
        <v>7560</v>
      </c>
      <c r="I15" s="5" t="s">
        <v>119</v>
      </c>
      <c r="J15" s="21">
        <v>46209</v>
      </c>
      <c r="K15" s="21">
        <v>46241</v>
      </c>
      <c r="L15" s="32">
        <f t="shared" si="1"/>
        <v>32</v>
      </c>
      <c r="M15" s="19">
        <f t="shared" si="2"/>
        <v>0</v>
      </c>
      <c r="N15" s="32" t="str">
        <f t="shared" ca="1" si="3"/>
        <v/>
      </c>
    </row>
    <row r="16" spans="1:14" x14ac:dyDescent="0.3">
      <c r="A16" s="21">
        <v>46191</v>
      </c>
      <c r="B16" s="5" t="s">
        <v>91</v>
      </c>
      <c r="C16" s="5" t="s">
        <v>112</v>
      </c>
      <c r="D16" s="5" t="s">
        <v>144</v>
      </c>
      <c r="E16" s="5" t="s">
        <v>145</v>
      </c>
      <c r="F16" s="24">
        <v>110000</v>
      </c>
      <c r="G16" s="23">
        <v>0.25</v>
      </c>
      <c r="H16" s="19">
        <f t="shared" si="0"/>
        <v>27500</v>
      </c>
      <c r="I16" s="5" t="s">
        <v>115</v>
      </c>
      <c r="J16" s="21">
        <v>46223</v>
      </c>
      <c r="K16" s="21">
        <v>46248</v>
      </c>
      <c r="L16" s="32">
        <f t="shared" si="1"/>
        <v>25</v>
      </c>
      <c r="M16" s="19">
        <f t="shared" si="2"/>
        <v>0</v>
      </c>
      <c r="N16" s="32" t="str">
        <f t="shared" ca="1" si="3"/>
        <v/>
      </c>
    </row>
    <row r="17" spans="1:14" x14ac:dyDescent="0.3">
      <c r="A17" s="21">
        <v>46204</v>
      </c>
      <c r="B17" s="5" t="s">
        <v>94</v>
      </c>
      <c r="C17" s="5" t="s">
        <v>124</v>
      </c>
      <c r="D17" s="5" t="s">
        <v>146</v>
      </c>
      <c r="E17" s="5" t="s">
        <v>147</v>
      </c>
      <c r="F17" s="24">
        <v>29000</v>
      </c>
      <c r="G17" s="23">
        <v>0.18</v>
      </c>
      <c r="H17" s="19">
        <f t="shared" si="0"/>
        <v>5220</v>
      </c>
      <c r="I17" s="5" t="s">
        <v>115</v>
      </c>
      <c r="J17" s="21">
        <v>46237</v>
      </c>
      <c r="K17" s="21">
        <v>46269</v>
      </c>
      <c r="L17" s="32">
        <f t="shared" si="1"/>
        <v>32</v>
      </c>
      <c r="M17" s="19">
        <f t="shared" si="2"/>
        <v>0</v>
      </c>
      <c r="N17" s="32" t="str">
        <f t="shared" ca="1" si="3"/>
        <v/>
      </c>
    </row>
    <row r="18" spans="1:14" x14ac:dyDescent="0.3">
      <c r="A18" s="21">
        <v>46219</v>
      </c>
      <c r="B18" s="5" t="s">
        <v>91</v>
      </c>
      <c r="C18" s="5" t="s">
        <v>148</v>
      </c>
      <c r="D18" s="5" t="s">
        <v>149</v>
      </c>
      <c r="E18" s="5" t="s">
        <v>150</v>
      </c>
      <c r="F18" s="24">
        <v>90000</v>
      </c>
      <c r="G18" s="23">
        <v>0.2</v>
      </c>
      <c r="H18" s="19">
        <f t="shared" si="0"/>
        <v>18000</v>
      </c>
      <c r="I18" s="5" t="s">
        <v>123</v>
      </c>
      <c r="J18" s="21">
        <v>46251</v>
      </c>
      <c r="K18" s="21">
        <v>46276</v>
      </c>
      <c r="L18" s="32">
        <f t="shared" si="1"/>
        <v>25</v>
      </c>
      <c r="M18" s="19">
        <f t="shared" si="2"/>
        <v>0</v>
      </c>
      <c r="N18" s="32" t="str">
        <f t="shared" ca="1" si="3"/>
        <v/>
      </c>
    </row>
    <row r="19" spans="1:14" x14ac:dyDescent="0.3">
      <c r="A19" s="21">
        <v>46232</v>
      </c>
      <c r="B19" s="5" t="s">
        <v>93</v>
      </c>
      <c r="C19" s="5" t="s">
        <v>129</v>
      </c>
      <c r="D19" s="5" t="s">
        <v>151</v>
      </c>
      <c r="E19" s="5" t="s">
        <v>152</v>
      </c>
      <c r="F19" s="24">
        <v>48000</v>
      </c>
      <c r="G19" s="23">
        <v>0.2</v>
      </c>
      <c r="H19" s="19">
        <f t="shared" si="0"/>
        <v>9600</v>
      </c>
      <c r="I19" s="5" t="s">
        <v>119</v>
      </c>
      <c r="J19" s="21">
        <v>46265</v>
      </c>
      <c r="K19" s="21">
        <v>46297</v>
      </c>
      <c r="L19" s="32">
        <f t="shared" si="1"/>
        <v>32</v>
      </c>
      <c r="M19" s="19">
        <f t="shared" si="2"/>
        <v>0</v>
      </c>
      <c r="N19" s="32" t="str">
        <f t="shared" ca="1" si="3"/>
        <v/>
      </c>
    </row>
    <row r="20" spans="1:14" x14ac:dyDescent="0.3">
      <c r="A20" s="21">
        <v>46246</v>
      </c>
      <c r="B20" s="5" t="s">
        <v>91</v>
      </c>
      <c r="C20" s="5" t="s">
        <v>120</v>
      </c>
      <c r="D20" s="5" t="s">
        <v>153</v>
      </c>
      <c r="E20" s="5" t="s">
        <v>154</v>
      </c>
      <c r="F20" s="24">
        <v>70000</v>
      </c>
      <c r="G20" s="23">
        <v>0.2</v>
      </c>
      <c r="H20" s="19">
        <f t="shared" si="0"/>
        <v>14000</v>
      </c>
      <c r="I20" s="5" t="s">
        <v>115</v>
      </c>
      <c r="J20" s="21">
        <v>46279</v>
      </c>
      <c r="K20" s="21">
        <v>46304</v>
      </c>
      <c r="L20" s="32">
        <f t="shared" si="1"/>
        <v>25</v>
      </c>
      <c r="M20" s="19">
        <f t="shared" si="2"/>
        <v>0</v>
      </c>
      <c r="N20" s="32" t="str">
        <f t="shared" ca="1" si="3"/>
        <v/>
      </c>
    </row>
    <row r="21" spans="1:14" x14ac:dyDescent="0.3">
      <c r="A21" s="21">
        <v>46260</v>
      </c>
      <c r="B21" s="5" t="s">
        <v>94</v>
      </c>
      <c r="C21" s="5" t="s">
        <v>134</v>
      </c>
      <c r="D21" s="5" t="s">
        <v>155</v>
      </c>
      <c r="E21" s="5" t="s">
        <v>156</v>
      </c>
      <c r="F21" s="24">
        <v>40000</v>
      </c>
      <c r="G21" s="23">
        <v>0.18</v>
      </c>
      <c r="H21" s="19">
        <f t="shared" si="0"/>
        <v>7200</v>
      </c>
      <c r="I21" s="5" t="s">
        <v>132</v>
      </c>
      <c r="J21" s="21">
        <v>46286</v>
      </c>
      <c r="K21" s="21"/>
      <c r="L21" s="32" t="str">
        <f t="shared" si="1"/>
        <v/>
      </c>
      <c r="M21" s="19">
        <f t="shared" si="2"/>
        <v>7200</v>
      </c>
      <c r="N21" s="32">
        <f t="shared" ca="1" si="3"/>
        <v>32</v>
      </c>
    </row>
    <row r="22" spans="1:14" x14ac:dyDescent="0.3">
      <c r="A22" s="21">
        <v>46268</v>
      </c>
      <c r="B22" s="5" t="s">
        <v>93</v>
      </c>
      <c r="C22" s="5" t="s">
        <v>112</v>
      </c>
      <c r="D22" s="5" t="s">
        <v>157</v>
      </c>
      <c r="E22" s="5" t="s">
        <v>128</v>
      </c>
      <c r="F22" s="24">
        <v>60000</v>
      </c>
      <c r="G22" s="23">
        <v>0.2</v>
      </c>
      <c r="H22" s="19">
        <f t="shared" si="0"/>
        <v>12000</v>
      </c>
      <c r="I22" s="5" t="s">
        <v>115</v>
      </c>
      <c r="J22" s="21">
        <v>46300</v>
      </c>
      <c r="K22" s="21"/>
      <c r="L22" s="32" t="str">
        <f t="shared" si="1"/>
        <v/>
      </c>
      <c r="M22" s="19">
        <f t="shared" si="2"/>
        <v>12000</v>
      </c>
      <c r="N22" s="32">
        <f t="shared" ca="1" si="3"/>
        <v>18</v>
      </c>
    </row>
    <row r="23" spans="1:14" x14ac:dyDescent="0.3">
      <c r="A23" s="21">
        <v>46282</v>
      </c>
      <c r="B23" s="5" t="s">
        <v>91</v>
      </c>
      <c r="C23" s="5" t="s">
        <v>139</v>
      </c>
      <c r="D23" s="5" t="s">
        <v>158</v>
      </c>
      <c r="E23" s="5" t="s">
        <v>159</v>
      </c>
      <c r="F23" s="24">
        <v>78000</v>
      </c>
      <c r="G23" s="23">
        <v>0.2</v>
      </c>
      <c r="H23" s="19">
        <f t="shared" si="0"/>
        <v>15600</v>
      </c>
      <c r="I23" s="5" t="s">
        <v>119</v>
      </c>
      <c r="J23" s="21">
        <v>46286</v>
      </c>
      <c r="K23" s="21"/>
      <c r="L23" s="32" t="str">
        <f t="shared" si="1"/>
        <v/>
      </c>
      <c r="M23" s="19">
        <f t="shared" si="2"/>
        <v>15600</v>
      </c>
      <c r="N23" s="32">
        <f t="shared" ca="1" si="3"/>
        <v>32</v>
      </c>
    </row>
    <row r="24" spans="1:14" x14ac:dyDescent="0.3">
      <c r="A24" s="21">
        <v>46295</v>
      </c>
      <c r="B24" s="5" t="s">
        <v>94</v>
      </c>
      <c r="C24" s="5" t="s">
        <v>116</v>
      </c>
      <c r="D24" s="5" t="s">
        <v>160</v>
      </c>
      <c r="E24" s="5" t="s">
        <v>118</v>
      </c>
      <c r="F24" s="24">
        <v>32000</v>
      </c>
      <c r="G24" s="23">
        <v>0.18</v>
      </c>
      <c r="H24" s="19">
        <f t="shared" si="0"/>
        <v>5760</v>
      </c>
      <c r="I24" s="5" t="s">
        <v>119</v>
      </c>
      <c r="J24" s="21">
        <v>46307</v>
      </c>
      <c r="K24" s="21"/>
      <c r="L24" s="32" t="str">
        <f t="shared" si="1"/>
        <v/>
      </c>
      <c r="M24" s="19">
        <f t="shared" si="2"/>
        <v>5760</v>
      </c>
      <c r="N24" s="32">
        <f t="shared" ca="1" si="3"/>
        <v>11</v>
      </c>
    </row>
    <row r="25" spans="1:14" x14ac:dyDescent="0.3">
      <c r="A25" s="21">
        <v>46302</v>
      </c>
      <c r="B25" s="5" t="s">
        <v>91</v>
      </c>
      <c r="C25" s="5" t="s">
        <v>148</v>
      </c>
      <c r="D25" s="5" t="s">
        <v>161</v>
      </c>
      <c r="E25" s="5" t="s">
        <v>162</v>
      </c>
      <c r="F25" s="24">
        <v>72000</v>
      </c>
      <c r="G25" s="23">
        <v>0.2</v>
      </c>
      <c r="H25" s="19">
        <f t="shared" si="0"/>
        <v>14400</v>
      </c>
      <c r="I25" s="5" t="s">
        <v>123</v>
      </c>
      <c r="J25" s="21">
        <v>46314</v>
      </c>
      <c r="K25" s="21"/>
      <c r="L25" s="32" t="str">
        <f t="shared" si="1"/>
        <v/>
      </c>
      <c r="M25" s="19">
        <f t="shared" si="2"/>
        <v>14400</v>
      </c>
      <c r="N25" s="32">
        <f t="shared" ca="1" si="3"/>
        <v>4</v>
      </c>
    </row>
    <row r="26" spans="1:14" x14ac:dyDescent="0.3">
      <c r="A26" s="21">
        <v>46310</v>
      </c>
      <c r="B26" s="5" t="s">
        <v>93</v>
      </c>
      <c r="C26" s="5" t="s">
        <v>129</v>
      </c>
      <c r="D26" s="5" t="s">
        <v>163</v>
      </c>
      <c r="E26" s="5" t="s">
        <v>164</v>
      </c>
      <c r="F26" s="24">
        <v>65000</v>
      </c>
      <c r="G26" s="23">
        <v>0.2</v>
      </c>
      <c r="H26" s="19">
        <f t="shared" si="0"/>
        <v>13000</v>
      </c>
      <c r="I26" s="5" t="s">
        <v>115</v>
      </c>
      <c r="J26" s="21"/>
      <c r="K26" s="21"/>
      <c r="L26" s="32" t="str">
        <f t="shared" si="1"/>
        <v/>
      </c>
      <c r="M26" s="19">
        <f t="shared" si="2"/>
        <v>13000</v>
      </c>
      <c r="N26" s="32" t="str">
        <f t="shared" ca="1" si="3"/>
        <v/>
      </c>
    </row>
    <row r="27" spans="1:14" x14ac:dyDescent="0.3">
      <c r="A27" s="21"/>
      <c r="B27" s="5"/>
      <c r="C27" s="5"/>
      <c r="D27" s="5"/>
      <c r="E27" s="5"/>
      <c r="F27" s="24"/>
      <c r="G27" s="23"/>
      <c r="H27" s="19" t="str">
        <f t="shared" si="0"/>
        <v/>
      </c>
      <c r="I27" s="5"/>
      <c r="J27" s="21"/>
      <c r="K27" s="21"/>
      <c r="L27" s="32" t="str">
        <f t="shared" si="1"/>
        <v/>
      </c>
      <c r="M27" s="19">
        <f t="shared" si="2"/>
        <v>0</v>
      </c>
      <c r="N27" s="32" t="str">
        <f t="shared" ca="1" si="3"/>
        <v/>
      </c>
    </row>
    <row r="28" spans="1:14" x14ac:dyDescent="0.3">
      <c r="A28" s="21"/>
      <c r="B28" s="5"/>
      <c r="C28" s="5"/>
      <c r="D28" s="5"/>
      <c r="E28" s="5"/>
      <c r="F28" s="24"/>
      <c r="G28" s="23"/>
      <c r="H28" s="19" t="str">
        <f t="shared" si="0"/>
        <v/>
      </c>
      <c r="I28" s="5"/>
      <c r="J28" s="21"/>
      <c r="K28" s="21"/>
      <c r="L28" s="32" t="str">
        <f t="shared" si="1"/>
        <v/>
      </c>
      <c r="M28" s="19">
        <f t="shared" si="2"/>
        <v>0</v>
      </c>
      <c r="N28" s="32" t="str">
        <f t="shared" ca="1" si="3"/>
        <v/>
      </c>
    </row>
    <row r="29" spans="1:14" x14ac:dyDescent="0.3">
      <c r="A29" s="21"/>
      <c r="B29" s="5"/>
      <c r="C29" s="5"/>
      <c r="D29" s="5"/>
      <c r="E29" s="5"/>
      <c r="F29" s="24"/>
      <c r="G29" s="23"/>
      <c r="H29" s="19" t="str">
        <f t="shared" si="0"/>
        <v/>
      </c>
      <c r="I29" s="5"/>
      <c r="J29" s="21"/>
      <c r="K29" s="21"/>
      <c r="L29" s="32" t="str">
        <f t="shared" si="1"/>
        <v/>
      </c>
      <c r="M29" s="19">
        <f t="shared" si="2"/>
        <v>0</v>
      </c>
      <c r="N29" s="32" t="str">
        <f t="shared" ca="1" si="3"/>
        <v/>
      </c>
    </row>
    <row r="30" spans="1:14" x14ac:dyDescent="0.3">
      <c r="A30" s="21"/>
      <c r="B30" s="5"/>
      <c r="C30" s="5"/>
      <c r="D30" s="5"/>
      <c r="E30" s="5"/>
      <c r="F30" s="24"/>
      <c r="G30" s="23"/>
      <c r="H30" s="19" t="str">
        <f t="shared" si="0"/>
        <v/>
      </c>
      <c r="I30" s="5"/>
      <c r="J30" s="21"/>
      <c r="K30" s="21"/>
      <c r="L30" s="32" t="str">
        <f t="shared" si="1"/>
        <v/>
      </c>
      <c r="M30" s="19">
        <f t="shared" si="2"/>
        <v>0</v>
      </c>
      <c r="N30" s="32" t="str">
        <f t="shared" ca="1" si="3"/>
        <v/>
      </c>
    </row>
    <row r="31" spans="1:14" x14ac:dyDescent="0.3">
      <c r="A31" s="21"/>
      <c r="B31" s="5"/>
      <c r="C31" s="5"/>
      <c r="D31" s="5"/>
      <c r="E31" s="5"/>
      <c r="F31" s="24"/>
      <c r="G31" s="23"/>
      <c r="H31" s="19" t="str">
        <f t="shared" si="0"/>
        <v/>
      </c>
      <c r="I31" s="5"/>
      <c r="J31" s="21"/>
      <c r="K31" s="21"/>
      <c r="L31" s="32" t="str">
        <f t="shared" si="1"/>
        <v/>
      </c>
      <c r="M31" s="19">
        <f t="shared" si="2"/>
        <v>0</v>
      </c>
      <c r="N31" s="32" t="str">
        <f t="shared" ca="1" si="3"/>
        <v/>
      </c>
    </row>
    <row r="32" spans="1:14" x14ac:dyDescent="0.3">
      <c r="A32" s="21"/>
      <c r="B32" s="5"/>
      <c r="C32" s="5"/>
      <c r="D32" s="5"/>
      <c r="E32" s="5"/>
      <c r="F32" s="24"/>
      <c r="G32" s="23"/>
      <c r="H32" s="19" t="str">
        <f t="shared" si="0"/>
        <v/>
      </c>
      <c r="I32" s="5"/>
      <c r="J32" s="21"/>
      <c r="K32" s="21"/>
      <c r="L32" s="32" t="str">
        <f t="shared" si="1"/>
        <v/>
      </c>
      <c r="M32" s="19">
        <f t="shared" si="2"/>
        <v>0</v>
      </c>
      <c r="N32" s="32" t="str">
        <f t="shared" ca="1" si="3"/>
        <v/>
      </c>
    </row>
    <row r="33" spans="1:14" x14ac:dyDescent="0.3">
      <c r="A33" s="21"/>
      <c r="B33" s="5"/>
      <c r="C33" s="5"/>
      <c r="D33" s="5"/>
      <c r="E33" s="5"/>
      <c r="F33" s="24"/>
      <c r="G33" s="23"/>
      <c r="H33" s="19" t="str">
        <f t="shared" si="0"/>
        <v/>
      </c>
      <c r="I33" s="5"/>
      <c r="J33" s="21"/>
      <c r="K33" s="21"/>
      <c r="L33" s="32" t="str">
        <f t="shared" si="1"/>
        <v/>
      </c>
      <c r="M33" s="19">
        <f t="shared" si="2"/>
        <v>0</v>
      </c>
      <c r="N33" s="32" t="str">
        <f t="shared" ca="1" si="3"/>
        <v/>
      </c>
    </row>
    <row r="34" spans="1:14" x14ac:dyDescent="0.3">
      <c r="A34" s="21"/>
      <c r="B34" s="5"/>
      <c r="C34" s="5"/>
      <c r="D34" s="5"/>
      <c r="E34" s="5"/>
      <c r="F34" s="24"/>
      <c r="G34" s="23"/>
      <c r="H34" s="19" t="str">
        <f t="shared" si="0"/>
        <v/>
      </c>
      <c r="I34" s="5"/>
      <c r="J34" s="21"/>
      <c r="K34" s="21"/>
      <c r="L34" s="32" t="str">
        <f t="shared" si="1"/>
        <v/>
      </c>
      <c r="M34" s="19">
        <f t="shared" si="2"/>
        <v>0</v>
      </c>
      <c r="N34" s="32" t="str">
        <f t="shared" ca="1" si="3"/>
        <v/>
      </c>
    </row>
    <row r="35" spans="1:14" x14ac:dyDescent="0.3">
      <c r="A35" s="21"/>
      <c r="B35" s="5"/>
      <c r="C35" s="5"/>
      <c r="D35" s="5"/>
      <c r="E35" s="5"/>
      <c r="F35" s="24"/>
      <c r="G35" s="23"/>
      <c r="H35" s="19" t="str">
        <f t="shared" si="0"/>
        <v/>
      </c>
      <c r="I35" s="5"/>
      <c r="J35" s="21"/>
      <c r="K35" s="21"/>
      <c r="L35" s="32" t="str">
        <f t="shared" si="1"/>
        <v/>
      </c>
      <c r="M35" s="19">
        <f t="shared" si="2"/>
        <v>0</v>
      </c>
      <c r="N35" s="32" t="str">
        <f t="shared" ca="1" si="3"/>
        <v/>
      </c>
    </row>
    <row r="36" spans="1:14" x14ac:dyDescent="0.3">
      <c r="A36" s="21"/>
      <c r="B36" s="5"/>
      <c r="C36" s="5"/>
      <c r="D36" s="5"/>
      <c r="E36" s="5"/>
      <c r="F36" s="24"/>
      <c r="G36" s="23"/>
      <c r="H36" s="19" t="str">
        <f t="shared" si="0"/>
        <v/>
      </c>
      <c r="I36" s="5"/>
      <c r="J36" s="21"/>
      <c r="K36" s="21"/>
      <c r="L36" s="32" t="str">
        <f t="shared" si="1"/>
        <v/>
      </c>
      <c r="M36" s="19">
        <f t="shared" si="2"/>
        <v>0</v>
      </c>
      <c r="N36" s="32" t="str">
        <f t="shared" ca="1" si="3"/>
        <v/>
      </c>
    </row>
    <row r="37" spans="1:14" x14ac:dyDescent="0.3">
      <c r="A37" s="21"/>
      <c r="B37" s="5"/>
      <c r="C37" s="5"/>
      <c r="D37" s="5"/>
      <c r="E37" s="5"/>
      <c r="F37" s="24"/>
      <c r="G37" s="23"/>
      <c r="H37" s="19" t="str">
        <f t="shared" si="0"/>
        <v/>
      </c>
      <c r="I37" s="5"/>
      <c r="J37" s="21"/>
      <c r="K37" s="21"/>
      <c r="L37" s="32" t="str">
        <f t="shared" si="1"/>
        <v/>
      </c>
      <c r="M37" s="19">
        <f t="shared" si="2"/>
        <v>0</v>
      </c>
      <c r="N37" s="32" t="str">
        <f t="shared" ca="1" si="3"/>
        <v/>
      </c>
    </row>
    <row r="38" spans="1:14" x14ac:dyDescent="0.3">
      <c r="A38" s="21"/>
      <c r="B38" s="5"/>
      <c r="C38" s="5"/>
      <c r="D38" s="5"/>
      <c r="E38" s="5"/>
      <c r="F38" s="24"/>
      <c r="G38" s="23"/>
      <c r="H38" s="19" t="str">
        <f t="shared" si="0"/>
        <v/>
      </c>
      <c r="I38" s="5"/>
      <c r="J38" s="21"/>
      <c r="K38" s="21"/>
      <c r="L38" s="32" t="str">
        <f t="shared" si="1"/>
        <v/>
      </c>
      <c r="M38" s="19">
        <f t="shared" si="2"/>
        <v>0</v>
      </c>
      <c r="N38" s="32" t="str">
        <f t="shared" ca="1" si="3"/>
        <v/>
      </c>
    </row>
    <row r="39" spans="1:14" x14ac:dyDescent="0.3">
      <c r="A39" s="21"/>
      <c r="B39" s="5"/>
      <c r="C39" s="5"/>
      <c r="D39" s="5"/>
      <c r="E39" s="5"/>
      <c r="F39" s="24"/>
      <c r="G39" s="23"/>
      <c r="H39" s="19" t="str">
        <f t="shared" si="0"/>
        <v/>
      </c>
      <c r="I39" s="5"/>
      <c r="J39" s="21"/>
      <c r="K39" s="21"/>
      <c r="L39" s="32" t="str">
        <f t="shared" si="1"/>
        <v/>
      </c>
      <c r="M39" s="19">
        <f t="shared" si="2"/>
        <v>0</v>
      </c>
      <c r="N39" s="32" t="str">
        <f t="shared" ca="1" si="3"/>
        <v/>
      </c>
    </row>
    <row r="40" spans="1:14" x14ac:dyDescent="0.3">
      <c r="A40" s="21"/>
      <c r="B40" s="5"/>
      <c r="C40" s="5"/>
      <c r="D40" s="5"/>
      <c r="E40" s="5"/>
      <c r="F40" s="24"/>
      <c r="G40" s="23"/>
      <c r="H40" s="19" t="str">
        <f t="shared" si="0"/>
        <v/>
      </c>
      <c r="I40" s="5"/>
      <c r="J40" s="21"/>
      <c r="K40" s="21"/>
      <c r="L40" s="32" t="str">
        <f t="shared" si="1"/>
        <v/>
      </c>
      <c r="M40" s="19">
        <f t="shared" si="2"/>
        <v>0</v>
      </c>
      <c r="N40" s="32" t="str">
        <f t="shared" ca="1" si="3"/>
        <v/>
      </c>
    </row>
    <row r="41" spans="1:14" x14ac:dyDescent="0.3">
      <c r="A41" s="21"/>
      <c r="B41" s="5"/>
      <c r="C41" s="5"/>
      <c r="D41" s="5"/>
      <c r="E41" s="5"/>
      <c r="F41" s="24"/>
      <c r="G41" s="23"/>
      <c r="H41" s="19" t="str">
        <f t="shared" si="0"/>
        <v/>
      </c>
      <c r="I41" s="5"/>
      <c r="J41" s="21"/>
      <c r="K41" s="21"/>
      <c r="L41" s="32" t="str">
        <f t="shared" si="1"/>
        <v/>
      </c>
      <c r="M41" s="19">
        <f t="shared" si="2"/>
        <v>0</v>
      </c>
      <c r="N41" s="32" t="str">
        <f t="shared" ca="1" si="3"/>
        <v/>
      </c>
    </row>
    <row r="42" spans="1:14" x14ac:dyDescent="0.3">
      <c r="A42" s="21"/>
      <c r="B42" s="5"/>
      <c r="C42" s="5"/>
      <c r="D42" s="5"/>
      <c r="E42" s="5"/>
      <c r="F42" s="24"/>
      <c r="G42" s="23"/>
      <c r="H42" s="19" t="str">
        <f t="shared" si="0"/>
        <v/>
      </c>
      <c r="I42" s="5"/>
      <c r="J42" s="21"/>
      <c r="K42" s="21"/>
      <c r="L42" s="32" t="str">
        <f t="shared" si="1"/>
        <v/>
      </c>
      <c r="M42" s="19">
        <f t="shared" si="2"/>
        <v>0</v>
      </c>
      <c r="N42" s="32" t="str">
        <f t="shared" ca="1" si="3"/>
        <v/>
      </c>
    </row>
    <row r="43" spans="1:14" x14ac:dyDescent="0.3">
      <c r="A43" s="21"/>
      <c r="B43" s="5"/>
      <c r="C43" s="5"/>
      <c r="D43" s="5"/>
      <c r="E43" s="5"/>
      <c r="F43" s="24"/>
      <c r="G43" s="23"/>
      <c r="H43" s="19" t="str">
        <f t="shared" si="0"/>
        <v/>
      </c>
      <c r="I43" s="5"/>
      <c r="J43" s="21"/>
      <c r="K43" s="21"/>
      <c r="L43" s="32" t="str">
        <f t="shared" si="1"/>
        <v/>
      </c>
      <c r="M43" s="19">
        <f t="shared" si="2"/>
        <v>0</v>
      </c>
      <c r="N43" s="32" t="str">
        <f t="shared" ca="1" si="3"/>
        <v/>
      </c>
    </row>
    <row r="44" spans="1:14" x14ac:dyDescent="0.3">
      <c r="A44" s="21"/>
      <c r="B44" s="5"/>
      <c r="C44" s="5"/>
      <c r="D44" s="5"/>
      <c r="E44" s="5"/>
      <c r="F44" s="24"/>
      <c r="G44" s="23"/>
      <c r="H44" s="19" t="str">
        <f t="shared" si="0"/>
        <v/>
      </c>
      <c r="I44" s="5"/>
      <c r="J44" s="21"/>
      <c r="K44" s="21"/>
      <c r="L44" s="32" t="str">
        <f t="shared" si="1"/>
        <v/>
      </c>
      <c r="M44" s="19">
        <f t="shared" si="2"/>
        <v>0</v>
      </c>
      <c r="N44" s="32" t="str">
        <f t="shared" ca="1" si="3"/>
        <v/>
      </c>
    </row>
    <row r="45" spans="1:14" x14ac:dyDescent="0.3">
      <c r="A45" s="21"/>
      <c r="B45" s="5"/>
      <c r="C45" s="5"/>
      <c r="D45" s="5"/>
      <c r="E45" s="5"/>
      <c r="F45" s="24"/>
      <c r="G45" s="23"/>
      <c r="H45" s="19" t="str">
        <f t="shared" si="0"/>
        <v/>
      </c>
      <c r="I45" s="5"/>
      <c r="J45" s="21"/>
      <c r="K45" s="21"/>
      <c r="L45" s="32" t="str">
        <f t="shared" si="1"/>
        <v/>
      </c>
      <c r="M45" s="19">
        <f t="shared" si="2"/>
        <v>0</v>
      </c>
      <c r="N45" s="32" t="str">
        <f t="shared" ca="1" si="3"/>
        <v/>
      </c>
    </row>
    <row r="46" spans="1:14" x14ac:dyDescent="0.3">
      <c r="A46" s="21"/>
      <c r="B46" s="5"/>
      <c r="C46" s="5"/>
      <c r="D46" s="5"/>
      <c r="E46" s="5"/>
      <c r="F46" s="24"/>
      <c r="G46" s="23"/>
      <c r="H46" s="19" t="str">
        <f t="shared" si="0"/>
        <v/>
      </c>
      <c r="I46" s="5"/>
      <c r="J46" s="21"/>
      <c r="K46" s="21"/>
      <c r="L46" s="32" t="str">
        <f t="shared" si="1"/>
        <v/>
      </c>
      <c r="M46" s="19">
        <f t="shared" si="2"/>
        <v>0</v>
      </c>
      <c r="N46" s="32" t="str">
        <f t="shared" ca="1" si="3"/>
        <v/>
      </c>
    </row>
    <row r="47" spans="1:14" x14ac:dyDescent="0.3">
      <c r="A47" s="21"/>
      <c r="B47" s="5"/>
      <c r="C47" s="5"/>
      <c r="D47" s="5"/>
      <c r="E47" s="5"/>
      <c r="F47" s="24"/>
      <c r="G47" s="23"/>
      <c r="H47" s="19" t="str">
        <f t="shared" si="0"/>
        <v/>
      </c>
      <c r="I47" s="5"/>
      <c r="J47" s="21"/>
      <c r="K47" s="21"/>
      <c r="L47" s="32" t="str">
        <f t="shared" si="1"/>
        <v/>
      </c>
      <c r="M47" s="19">
        <f t="shared" si="2"/>
        <v>0</v>
      </c>
      <c r="N47" s="32" t="str">
        <f t="shared" ca="1" si="3"/>
        <v/>
      </c>
    </row>
    <row r="48" spans="1:14" x14ac:dyDescent="0.3">
      <c r="A48" s="21"/>
      <c r="B48" s="5"/>
      <c r="C48" s="5"/>
      <c r="D48" s="5"/>
      <c r="E48" s="5"/>
      <c r="F48" s="24"/>
      <c r="G48" s="23"/>
      <c r="H48" s="19" t="str">
        <f t="shared" si="0"/>
        <v/>
      </c>
      <c r="I48" s="5"/>
      <c r="J48" s="21"/>
      <c r="K48" s="21"/>
      <c r="L48" s="32" t="str">
        <f t="shared" si="1"/>
        <v/>
      </c>
      <c r="M48" s="19">
        <f t="shared" si="2"/>
        <v>0</v>
      </c>
      <c r="N48" s="32" t="str">
        <f t="shared" ca="1" si="3"/>
        <v/>
      </c>
    </row>
    <row r="49" spans="1:14" x14ac:dyDescent="0.3">
      <c r="A49" s="21"/>
      <c r="B49" s="5"/>
      <c r="C49" s="5"/>
      <c r="D49" s="5"/>
      <c r="E49" s="5"/>
      <c r="F49" s="24"/>
      <c r="G49" s="23"/>
      <c r="H49" s="19" t="str">
        <f t="shared" si="0"/>
        <v/>
      </c>
      <c r="I49" s="5"/>
      <c r="J49" s="21"/>
      <c r="K49" s="21"/>
      <c r="L49" s="32" t="str">
        <f t="shared" si="1"/>
        <v/>
      </c>
      <c r="M49" s="19">
        <f t="shared" si="2"/>
        <v>0</v>
      </c>
      <c r="N49" s="32" t="str">
        <f t="shared" ca="1" si="3"/>
        <v/>
      </c>
    </row>
    <row r="50" spans="1:14" x14ac:dyDescent="0.3">
      <c r="A50" s="21"/>
      <c r="B50" s="5"/>
      <c r="C50" s="5"/>
      <c r="D50" s="5"/>
      <c r="E50" s="5"/>
      <c r="F50" s="24"/>
      <c r="G50" s="23"/>
      <c r="H50" s="19" t="str">
        <f t="shared" si="0"/>
        <v/>
      </c>
      <c r="I50" s="5"/>
      <c r="J50" s="21"/>
      <c r="K50" s="21"/>
      <c r="L50" s="32" t="str">
        <f t="shared" si="1"/>
        <v/>
      </c>
      <c r="M50" s="19">
        <f t="shared" si="2"/>
        <v>0</v>
      </c>
      <c r="N50" s="32" t="str">
        <f t="shared" ca="1" si="3"/>
        <v/>
      </c>
    </row>
    <row r="51" spans="1:14" x14ac:dyDescent="0.3">
      <c r="A51" s="21"/>
      <c r="B51" s="5"/>
      <c r="C51" s="5"/>
      <c r="D51" s="5"/>
      <c r="E51" s="5"/>
      <c r="F51" s="24"/>
      <c r="G51" s="23"/>
      <c r="H51" s="19" t="str">
        <f t="shared" si="0"/>
        <v/>
      </c>
      <c r="I51" s="5"/>
      <c r="J51" s="21"/>
      <c r="K51" s="21"/>
      <c r="L51" s="32" t="str">
        <f t="shared" si="1"/>
        <v/>
      </c>
      <c r="M51" s="19">
        <f t="shared" si="2"/>
        <v>0</v>
      </c>
      <c r="N51" s="32" t="str">
        <f t="shared" ca="1" si="3"/>
        <v/>
      </c>
    </row>
    <row r="52" spans="1:14" x14ac:dyDescent="0.3">
      <c r="A52" s="21"/>
      <c r="B52" s="5"/>
      <c r="C52" s="5"/>
      <c r="D52" s="5"/>
      <c r="E52" s="5"/>
      <c r="F52" s="24"/>
      <c r="G52" s="23"/>
      <c r="H52" s="19" t="str">
        <f t="shared" si="0"/>
        <v/>
      </c>
      <c r="I52" s="5"/>
      <c r="J52" s="21"/>
      <c r="K52" s="21"/>
      <c r="L52" s="32" t="str">
        <f t="shared" si="1"/>
        <v/>
      </c>
      <c r="M52" s="19">
        <f t="shared" si="2"/>
        <v>0</v>
      </c>
      <c r="N52" s="32" t="str">
        <f t="shared" ca="1" si="3"/>
        <v/>
      </c>
    </row>
    <row r="53" spans="1:14" x14ac:dyDescent="0.3">
      <c r="A53" s="21"/>
      <c r="B53" s="5"/>
      <c r="C53" s="5"/>
      <c r="D53" s="5"/>
      <c r="E53" s="5"/>
      <c r="F53" s="24"/>
      <c r="G53" s="23"/>
      <c r="H53" s="19" t="str">
        <f t="shared" si="0"/>
        <v/>
      </c>
      <c r="I53" s="5"/>
      <c r="J53" s="21"/>
      <c r="K53" s="21"/>
      <c r="L53" s="32" t="str">
        <f t="shared" si="1"/>
        <v/>
      </c>
      <c r="M53" s="19">
        <f t="shared" si="2"/>
        <v>0</v>
      </c>
      <c r="N53" s="32" t="str">
        <f t="shared" ca="1" si="3"/>
        <v/>
      </c>
    </row>
    <row r="54" spans="1:14" x14ac:dyDescent="0.3">
      <c r="A54" s="21"/>
      <c r="B54" s="5"/>
      <c r="C54" s="5"/>
      <c r="D54" s="5"/>
      <c r="E54" s="5"/>
      <c r="F54" s="24"/>
      <c r="G54" s="23"/>
      <c r="H54" s="19" t="str">
        <f t="shared" si="0"/>
        <v/>
      </c>
      <c r="I54" s="5"/>
      <c r="J54" s="21"/>
      <c r="K54" s="21"/>
      <c r="L54" s="32" t="str">
        <f t="shared" si="1"/>
        <v/>
      </c>
      <c r="M54" s="19">
        <f t="shared" si="2"/>
        <v>0</v>
      </c>
      <c r="N54" s="32" t="str">
        <f t="shared" ca="1" si="3"/>
        <v/>
      </c>
    </row>
    <row r="55" spans="1:14" x14ac:dyDescent="0.3">
      <c r="A55" s="21"/>
      <c r="B55" s="5"/>
      <c r="C55" s="5"/>
      <c r="D55" s="5"/>
      <c r="E55" s="5"/>
      <c r="F55" s="24"/>
      <c r="G55" s="23"/>
      <c r="H55" s="19" t="str">
        <f t="shared" si="0"/>
        <v/>
      </c>
      <c r="I55" s="5"/>
      <c r="J55" s="21"/>
      <c r="K55" s="21"/>
      <c r="L55" s="32" t="str">
        <f t="shared" si="1"/>
        <v/>
      </c>
      <c r="M55" s="19">
        <f t="shared" si="2"/>
        <v>0</v>
      </c>
      <c r="N55" s="32" t="str">
        <f t="shared" ca="1" si="3"/>
        <v/>
      </c>
    </row>
    <row r="56" spans="1:14" x14ac:dyDescent="0.3">
      <c r="A56" s="21"/>
      <c r="B56" s="5"/>
      <c r="C56" s="5"/>
      <c r="D56" s="5"/>
      <c r="E56" s="5"/>
      <c r="F56" s="24"/>
      <c r="G56" s="23"/>
      <c r="H56" s="19" t="str">
        <f t="shared" si="0"/>
        <v/>
      </c>
      <c r="I56" s="5"/>
      <c r="J56" s="21"/>
      <c r="K56" s="21"/>
      <c r="L56" s="32" t="str">
        <f t="shared" si="1"/>
        <v/>
      </c>
      <c r="M56" s="19">
        <f t="shared" si="2"/>
        <v>0</v>
      </c>
      <c r="N56" s="32" t="str">
        <f t="shared" ca="1" si="3"/>
        <v/>
      </c>
    </row>
    <row r="57" spans="1:14" x14ac:dyDescent="0.3">
      <c r="A57" s="21"/>
      <c r="B57" s="5"/>
      <c r="C57" s="5"/>
      <c r="D57" s="5"/>
      <c r="E57" s="5"/>
      <c r="F57" s="24"/>
      <c r="G57" s="23"/>
      <c r="H57" s="19" t="str">
        <f t="shared" si="0"/>
        <v/>
      </c>
      <c r="I57" s="5"/>
      <c r="J57" s="21"/>
      <c r="K57" s="21"/>
      <c r="L57" s="32" t="str">
        <f t="shared" si="1"/>
        <v/>
      </c>
      <c r="M57" s="19">
        <f t="shared" si="2"/>
        <v>0</v>
      </c>
      <c r="N57" s="32" t="str">
        <f t="shared" ca="1" si="3"/>
        <v/>
      </c>
    </row>
    <row r="58" spans="1:14" x14ac:dyDescent="0.3">
      <c r="A58" s="21"/>
      <c r="B58" s="5"/>
      <c r="C58" s="5"/>
      <c r="D58" s="5"/>
      <c r="E58" s="5"/>
      <c r="F58" s="24"/>
      <c r="G58" s="23"/>
      <c r="H58" s="19" t="str">
        <f t="shared" si="0"/>
        <v/>
      </c>
      <c r="I58" s="5"/>
      <c r="J58" s="21"/>
      <c r="K58" s="21"/>
      <c r="L58" s="32" t="str">
        <f t="shared" si="1"/>
        <v/>
      </c>
      <c r="M58" s="19">
        <f t="shared" si="2"/>
        <v>0</v>
      </c>
      <c r="N58" s="32" t="str">
        <f t="shared" ca="1" si="3"/>
        <v/>
      </c>
    </row>
    <row r="59" spans="1:14" x14ac:dyDescent="0.3">
      <c r="A59" s="21"/>
      <c r="B59" s="5"/>
      <c r="C59" s="5"/>
      <c r="D59" s="5"/>
      <c r="E59" s="5"/>
      <c r="F59" s="24"/>
      <c r="G59" s="23"/>
      <c r="H59" s="19" t="str">
        <f t="shared" si="0"/>
        <v/>
      </c>
      <c r="I59" s="5"/>
      <c r="J59" s="21"/>
      <c r="K59" s="21"/>
      <c r="L59" s="32" t="str">
        <f t="shared" si="1"/>
        <v/>
      </c>
      <c r="M59" s="19">
        <f t="shared" si="2"/>
        <v>0</v>
      </c>
      <c r="N59" s="32" t="str">
        <f t="shared" ca="1" si="3"/>
        <v/>
      </c>
    </row>
    <row r="60" spans="1:14" x14ac:dyDescent="0.3">
      <c r="A60" s="21"/>
      <c r="B60" s="5"/>
      <c r="C60" s="5"/>
      <c r="D60" s="5"/>
      <c r="E60" s="5"/>
      <c r="F60" s="24"/>
      <c r="G60" s="23"/>
      <c r="H60" s="19" t="str">
        <f t="shared" si="0"/>
        <v/>
      </c>
      <c r="I60" s="5"/>
      <c r="J60" s="21"/>
      <c r="K60" s="21"/>
      <c r="L60" s="32" t="str">
        <f t="shared" si="1"/>
        <v/>
      </c>
      <c r="M60" s="19">
        <f t="shared" si="2"/>
        <v>0</v>
      </c>
      <c r="N60" s="32" t="str">
        <f t="shared" ca="1" si="3"/>
        <v/>
      </c>
    </row>
    <row r="61" spans="1:14" x14ac:dyDescent="0.3">
      <c r="A61" s="21"/>
      <c r="B61" s="5"/>
      <c r="C61" s="5"/>
      <c r="D61" s="5"/>
      <c r="E61" s="5"/>
      <c r="F61" s="24"/>
      <c r="G61" s="23"/>
      <c r="H61" s="19" t="str">
        <f t="shared" si="0"/>
        <v/>
      </c>
      <c r="I61" s="5"/>
      <c r="J61" s="21"/>
      <c r="K61" s="21"/>
      <c r="L61" s="32" t="str">
        <f t="shared" si="1"/>
        <v/>
      </c>
      <c r="M61" s="19">
        <f t="shared" si="2"/>
        <v>0</v>
      </c>
      <c r="N61" s="32" t="str">
        <f t="shared" ca="1" si="3"/>
        <v/>
      </c>
    </row>
    <row r="62" spans="1:14" x14ac:dyDescent="0.3">
      <c r="A62" s="21"/>
      <c r="B62" s="5"/>
      <c r="C62" s="5"/>
      <c r="D62" s="5"/>
      <c r="E62" s="5"/>
      <c r="F62" s="24"/>
      <c r="G62" s="23"/>
      <c r="H62" s="19" t="str">
        <f t="shared" si="0"/>
        <v/>
      </c>
      <c r="I62" s="5"/>
      <c r="J62" s="21"/>
      <c r="K62" s="21"/>
      <c r="L62" s="32" t="str">
        <f t="shared" si="1"/>
        <v/>
      </c>
      <c r="M62" s="19">
        <f t="shared" si="2"/>
        <v>0</v>
      </c>
      <c r="N62" s="32" t="str">
        <f t="shared" ca="1" si="3"/>
        <v/>
      </c>
    </row>
    <row r="63" spans="1:14" x14ac:dyDescent="0.3">
      <c r="A63" s="21"/>
      <c r="B63" s="5"/>
      <c r="C63" s="5"/>
      <c r="D63" s="5"/>
      <c r="E63" s="5"/>
      <c r="F63" s="24"/>
      <c r="G63" s="23"/>
      <c r="H63" s="19" t="str">
        <f t="shared" si="0"/>
        <v/>
      </c>
      <c r="I63" s="5"/>
      <c r="J63" s="21"/>
      <c r="K63" s="21"/>
      <c r="L63" s="32" t="str">
        <f t="shared" si="1"/>
        <v/>
      </c>
      <c r="M63" s="19">
        <f t="shared" si="2"/>
        <v>0</v>
      </c>
      <c r="N63" s="32" t="str">
        <f t="shared" ca="1" si="3"/>
        <v/>
      </c>
    </row>
    <row r="64" spans="1:14" x14ac:dyDescent="0.3">
      <c r="A64" s="21"/>
      <c r="B64" s="5"/>
      <c r="C64" s="5"/>
      <c r="D64" s="5"/>
      <c r="E64" s="5"/>
      <c r="F64" s="24"/>
      <c r="G64" s="23"/>
      <c r="H64" s="19" t="str">
        <f t="shared" si="0"/>
        <v/>
      </c>
      <c r="I64" s="5"/>
      <c r="J64" s="21"/>
      <c r="K64" s="21"/>
      <c r="L64" s="32" t="str">
        <f t="shared" si="1"/>
        <v/>
      </c>
      <c r="M64" s="19">
        <f t="shared" si="2"/>
        <v>0</v>
      </c>
      <c r="N64" s="32" t="str">
        <f t="shared" ca="1" si="3"/>
        <v/>
      </c>
    </row>
    <row r="65" spans="1:14" x14ac:dyDescent="0.3">
      <c r="A65" s="21"/>
      <c r="B65" s="5"/>
      <c r="C65" s="5"/>
      <c r="D65" s="5"/>
      <c r="E65" s="5"/>
      <c r="F65" s="24"/>
      <c r="G65" s="23"/>
      <c r="H65" s="19" t="str">
        <f t="shared" si="0"/>
        <v/>
      </c>
      <c r="I65" s="5"/>
      <c r="J65" s="21"/>
      <c r="K65" s="21"/>
      <c r="L65" s="32" t="str">
        <f t="shared" si="1"/>
        <v/>
      </c>
      <c r="M65" s="19">
        <f t="shared" si="2"/>
        <v>0</v>
      </c>
      <c r="N65" s="32" t="str">
        <f t="shared" ca="1" si="3"/>
        <v/>
      </c>
    </row>
    <row r="66" spans="1:14" x14ac:dyDescent="0.3">
      <c r="A66" s="21"/>
      <c r="B66" s="5"/>
      <c r="C66" s="5"/>
      <c r="D66" s="5"/>
      <c r="E66" s="5"/>
      <c r="F66" s="24"/>
      <c r="G66" s="23"/>
      <c r="H66" s="19" t="str">
        <f t="shared" si="0"/>
        <v/>
      </c>
      <c r="I66" s="5"/>
      <c r="J66" s="21"/>
      <c r="K66" s="21"/>
      <c r="L66" s="32" t="str">
        <f t="shared" si="1"/>
        <v/>
      </c>
      <c r="M66" s="19">
        <f t="shared" si="2"/>
        <v>0</v>
      </c>
      <c r="N66" s="32" t="str">
        <f t="shared" ca="1" si="3"/>
        <v/>
      </c>
    </row>
    <row r="67" spans="1:14" x14ac:dyDescent="0.3">
      <c r="A67" s="21"/>
      <c r="B67" s="5"/>
      <c r="C67" s="5"/>
      <c r="D67" s="5"/>
      <c r="E67" s="5"/>
      <c r="F67" s="24"/>
      <c r="G67" s="23"/>
      <c r="H67" s="19" t="str">
        <f t="shared" si="0"/>
        <v/>
      </c>
      <c r="I67" s="5"/>
      <c r="J67" s="21"/>
      <c r="K67" s="21"/>
      <c r="L67" s="32" t="str">
        <f t="shared" si="1"/>
        <v/>
      </c>
      <c r="M67" s="19">
        <f t="shared" si="2"/>
        <v>0</v>
      </c>
      <c r="N67" s="32" t="str">
        <f t="shared" ca="1" si="3"/>
        <v/>
      </c>
    </row>
    <row r="68" spans="1:14" x14ac:dyDescent="0.3">
      <c r="A68" s="21"/>
      <c r="B68" s="5"/>
      <c r="C68" s="5"/>
      <c r="D68" s="5"/>
      <c r="E68" s="5"/>
      <c r="F68" s="24"/>
      <c r="G68" s="23"/>
      <c r="H68" s="19" t="str">
        <f t="shared" si="0"/>
        <v/>
      </c>
      <c r="I68" s="5"/>
      <c r="J68" s="21"/>
      <c r="K68" s="21"/>
      <c r="L68" s="32" t="str">
        <f t="shared" si="1"/>
        <v/>
      </c>
      <c r="M68" s="19">
        <f t="shared" si="2"/>
        <v>0</v>
      </c>
      <c r="N68" s="32" t="str">
        <f t="shared" ca="1" si="3"/>
        <v/>
      </c>
    </row>
    <row r="69" spans="1:14" x14ac:dyDescent="0.3">
      <c r="A69" s="21"/>
      <c r="B69" s="5"/>
      <c r="C69" s="5"/>
      <c r="D69" s="5"/>
      <c r="E69" s="5"/>
      <c r="F69" s="24"/>
      <c r="G69" s="23"/>
      <c r="H69" s="19" t="str">
        <f t="shared" ref="H69:H132" si="4">IF(OR(F69="",G69=""),"",F69*G69)</f>
        <v/>
      </c>
      <c r="I69" s="5"/>
      <c r="J69" s="21"/>
      <c r="K69" s="21"/>
      <c r="L69" s="32" t="str">
        <f t="shared" ref="L69:L132" si="5">IF(OR(J69="",K69=""),"",K69-J69)</f>
        <v/>
      </c>
      <c r="M69" s="19">
        <f t="shared" ref="M69:M132" si="6">IF(OR(H69="",K69&lt;&gt;""),0,H69)</f>
        <v>0</v>
      </c>
      <c r="N69" s="32" t="str">
        <f t="shared" ref="N69:N132" ca="1" si="7">IF(OR(M69=0,J69=""),"",TODAY()-J69)</f>
        <v/>
      </c>
    </row>
    <row r="70" spans="1:14" x14ac:dyDescent="0.3">
      <c r="A70" s="21"/>
      <c r="B70" s="5"/>
      <c r="C70" s="5"/>
      <c r="D70" s="5"/>
      <c r="E70" s="5"/>
      <c r="F70" s="24"/>
      <c r="G70" s="23"/>
      <c r="H70" s="19" t="str">
        <f t="shared" si="4"/>
        <v/>
      </c>
      <c r="I70" s="5"/>
      <c r="J70" s="21"/>
      <c r="K70" s="21"/>
      <c r="L70" s="32" t="str">
        <f t="shared" si="5"/>
        <v/>
      </c>
      <c r="M70" s="19">
        <f t="shared" si="6"/>
        <v>0</v>
      </c>
      <c r="N70" s="32" t="str">
        <f t="shared" ca="1" si="7"/>
        <v/>
      </c>
    </row>
    <row r="71" spans="1:14" x14ac:dyDescent="0.3">
      <c r="A71" s="21"/>
      <c r="B71" s="5"/>
      <c r="C71" s="5"/>
      <c r="D71" s="5"/>
      <c r="E71" s="5"/>
      <c r="F71" s="24"/>
      <c r="G71" s="23"/>
      <c r="H71" s="19" t="str">
        <f t="shared" si="4"/>
        <v/>
      </c>
      <c r="I71" s="5"/>
      <c r="J71" s="21"/>
      <c r="K71" s="21"/>
      <c r="L71" s="32" t="str">
        <f t="shared" si="5"/>
        <v/>
      </c>
      <c r="M71" s="19">
        <f t="shared" si="6"/>
        <v>0</v>
      </c>
      <c r="N71" s="32" t="str">
        <f t="shared" ca="1" si="7"/>
        <v/>
      </c>
    </row>
    <row r="72" spans="1:14" x14ac:dyDescent="0.3">
      <c r="A72" s="21"/>
      <c r="B72" s="5"/>
      <c r="C72" s="5"/>
      <c r="D72" s="5"/>
      <c r="E72" s="5"/>
      <c r="F72" s="24"/>
      <c r="G72" s="23"/>
      <c r="H72" s="19" t="str">
        <f t="shared" si="4"/>
        <v/>
      </c>
      <c r="I72" s="5"/>
      <c r="J72" s="21"/>
      <c r="K72" s="21"/>
      <c r="L72" s="32" t="str">
        <f t="shared" si="5"/>
        <v/>
      </c>
      <c r="M72" s="19">
        <f t="shared" si="6"/>
        <v>0</v>
      </c>
      <c r="N72" s="32" t="str">
        <f t="shared" ca="1" si="7"/>
        <v/>
      </c>
    </row>
    <row r="73" spans="1:14" x14ac:dyDescent="0.3">
      <c r="A73" s="21"/>
      <c r="B73" s="5"/>
      <c r="C73" s="5"/>
      <c r="D73" s="5"/>
      <c r="E73" s="5"/>
      <c r="F73" s="24"/>
      <c r="G73" s="23"/>
      <c r="H73" s="19" t="str">
        <f t="shared" si="4"/>
        <v/>
      </c>
      <c r="I73" s="5"/>
      <c r="J73" s="21"/>
      <c r="K73" s="21"/>
      <c r="L73" s="32" t="str">
        <f t="shared" si="5"/>
        <v/>
      </c>
      <c r="M73" s="19">
        <f t="shared" si="6"/>
        <v>0</v>
      </c>
      <c r="N73" s="32" t="str">
        <f t="shared" ca="1" si="7"/>
        <v/>
      </c>
    </row>
    <row r="74" spans="1:14" x14ac:dyDescent="0.3">
      <c r="A74" s="21"/>
      <c r="B74" s="5"/>
      <c r="C74" s="5"/>
      <c r="D74" s="5"/>
      <c r="E74" s="5"/>
      <c r="F74" s="24"/>
      <c r="G74" s="23"/>
      <c r="H74" s="19" t="str">
        <f t="shared" si="4"/>
        <v/>
      </c>
      <c r="I74" s="5"/>
      <c r="J74" s="21"/>
      <c r="K74" s="21"/>
      <c r="L74" s="32" t="str">
        <f t="shared" si="5"/>
        <v/>
      </c>
      <c r="M74" s="19">
        <f t="shared" si="6"/>
        <v>0</v>
      </c>
      <c r="N74" s="32" t="str">
        <f t="shared" ca="1" si="7"/>
        <v/>
      </c>
    </row>
    <row r="75" spans="1:14" x14ac:dyDescent="0.3">
      <c r="A75" s="21"/>
      <c r="B75" s="5"/>
      <c r="C75" s="5"/>
      <c r="D75" s="5"/>
      <c r="E75" s="5"/>
      <c r="F75" s="24"/>
      <c r="G75" s="23"/>
      <c r="H75" s="19" t="str">
        <f t="shared" si="4"/>
        <v/>
      </c>
      <c r="I75" s="5"/>
      <c r="J75" s="21"/>
      <c r="K75" s="21"/>
      <c r="L75" s="32" t="str">
        <f t="shared" si="5"/>
        <v/>
      </c>
      <c r="M75" s="19">
        <f t="shared" si="6"/>
        <v>0</v>
      </c>
      <c r="N75" s="32" t="str">
        <f t="shared" ca="1" si="7"/>
        <v/>
      </c>
    </row>
    <row r="76" spans="1:14" x14ac:dyDescent="0.3">
      <c r="A76" s="21"/>
      <c r="B76" s="5"/>
      <c r="C76" s="5"/>
      <c r="D76" s="5"/>
      <c r="E76" s="5"/>
      <c r="F76" s="24"/>
      <c r="G76" s="23"/>
      <c r="H76" s="19" t="str">
        <f t="shared" si="4"/>
        <v/>
      </c>
      <c r="I76" s="5"/>
      <c r="J76" s="21"/>
      <c r="K76" s="21"/>
      <c r="L76" s="32" t="str">
        <f t="shared" si="5"/>
        <v/>
      </c>
      <c r="M76" s="19">
        <f t="shared" si="6"/>
        <v>0</v>
      </c>
      <c r="N76" s="32" t="str">
        <f t="shared" ca="1" si="7"/>
        <v/>
      </c>
    </row>
    <row r="77" spans="1:14" x14ac:dyDescent="0.3">
      <c r="A77" s="21"/>
      <c r="B77" s="5"/>
      <c r="C77" s="5"/>
      <c r="D77" s="5"/>
      <c r="E77" s="5"/>
      <c r="F77" s="24"/>
      <c r="G77" s="23"/>
      <c r="H77" s="19" t="str">
        <f t="shared" si="4"/>
        <v/>
      </c>
      <c r="I77" s="5"/>
      <c r="J77" s="21"/>
      <c r="K77" s="21"/>
      <c r="L77" s="32" t="str">
        <f t="shared" si="5"/>
        <v/>
      </c>
      <c r="M77" s="19">
        <f t="shared" si="6"/>
        <v>0</v>
      </c>
      <c r="N77" s="32" t="str">
        <f t="shared" ca="1" si="7"/>
        <v/>
      </c>
    </row>
    <row r="78" spans="1:14" x14ac:dyDescent="0.3">
      <c r="A78" s="21"/>
      <c r="B78" s="5"/>
      <c r="C78" s="5"/>
      <c r="D78" s="5"/>
      <c r="E78" s="5"/>
      <c r="F78" s="24"/>
      <c r="G78" s="23"/>
      <c r="H78" s="19" t="str">
        <f t="shared" si="4"/>
        <v/>
      </c>
      <c r="I78" s="5"/>
      <c r="J78" s="21"/>
      <c r="K78" s="21"/>
      <c r="L78" s="32" t="str">
        <f t="shared" si="5"/>
        <v/>
      </c>
      <c r="M78" s="19">
        <f t="shared" si="6"/>
        <v>0</v>
      </c>
      <c r="N78" s="32" t="str">
        <f t="shared" ca="1" si="7"/>
        <v/>
      </c>
    </row>
    <row r="79" spans="1:14" x14ac:dyDescent="0.3">
      <c r="A79" s="21"/>
      <c r="B79" s="5"/>
      <c r="C79" s="5"/>
      <c r="D79" s="5"/>
      <c r="E79" s="5"/>
      <c r="F79" s="24"/>
      <c r="G79" s="23"/>
      <c r="H79" s="19" t="str">
        <f t="shared" si="4"/>
        <v/>
      </c>
      <c r="I79" s="5"/>
      <c r="J79" s="21"/>
      <c r="K79" s="21"/>
      <c r="L79" s="32" t="str">
        <f t="shared" si="5"/>
        <v/>
      </c>
      <c r="M79" s="19">
        <f t="shared" si="6"/>
        <v>0</v>
      </c>
      <c r="N79" s="32" t="str">
        <f t="shared" ca="1" si="7"/>
        <v/>
      </c>
    </row>
    <row r="80" spans="1:14" x14ac:dyDescent="0.3">
      <c r="A80" s="21"/>
      <c r="B80" s="5"/>
      <c r="C80" s="5"/>
      <c r="D80" s="5"/>
      <c r="E80" s="5"/>
      <c r="F80" s="24"/>
      <c r="G80" s="23"/>
      <c r="H80" s="19" t="str">
        <f t="shared" si="4"/>
        <v/>
      </c>
      <c r="I80" s="5"/>
      <c r="J80" s="21"/>
      <c r="K80" s="21"/>
      <c r="L80" s="32" t="str">
        <f t="shared" si="5"/>
        <v/>
      </c>
      <c r="M80" s="19">
        <f t="shared" si="6"/>
        <v>0</v>
      </c>
      <c r="N80" s="32" t="str">
        <f t="shared" ca="1" si="7"/>
        <v/>
      </c>
    </row>
    <row r="81" spans="1:14" x14ac:dyDescent="0.3">
      <c r="A81" s="21"/>
      <c r="B81" s="5"/>
      <c r="C81" s="5"/>
      <c r="D81" s="5"/>
      <c r="E81" s="5"/>
      <c r="F81" s="24"/>
      <c r="G81" s="23"/>
      <c r="H81" s="19" t="str">
        <f t="shared" si="4"/>
        <v/>
      </c>
      <c r="I81" s="5"/>
      <c r="J81" s="21"/>
      <c r="K81" s="21"/>
      <c r="L81" s="32" t="str">
        <f t="shared" si="5"/>
        <v/>
      </c>
      <c r="M81" s="19">
        <f t="shared" si="6"/>
        <v>0</v>
      </c>
      <c r="N81" s="32" t="str">
        <f t="shared" ca="1" si="7"/>
        <v/>
      </c>
    </row>
    <row r="82" spans="1:14" x14ac:dyDescent="0.3">
      <c r="A82" s="21"/>
      <c r="B82" s="5"/>
      <c r="C82" s="5"/>
      <c r="D82" s="5"/>
      <c r="E82" s="5"/>
      <c r="F82" s="24"/>
      <c r="G82" s="23"/>
      <c r="H82" s="19" t="str">
        <f t="shared" si="4"/>
        <v/>
      </c>
      <c r="I82" s="5"/>
      <c r="J82" s="21"/>
      <c r="K82" s="21"/>
      <c r="L82" s="32" t="str">
        <f t="shared" si="5"/>
        <v/>
      </c>
      <c r="M82" s="19">
        <f t="shared" si="6"/>
        <v>0</v>
      </c>
      <c r="N82" s="32" t="str">
        <f t="shared" ca="1" si="7"/>
        <v/>
      </c>
    </row>
    <row r="83" spans="1:14" x14ac:dyDescent="0.3">
      <c r="A83" s="21"/>
      <c r="B83" s="5"/>
      <c r="C83" s="5"/>
      <c r="D83" s="5"/>
      <c r="E83" s="5"/>
      <c r="F83" s="24"/>
      <c r="G83" s="23"/>
      <c r="H83" s="19" t="str">
        <f t="shared" si="4"/>
        <v/>
      </c>
      <c r="I83" s="5"/>
      <c r="J83" s="21"/>
      <c r="K83" s="21"/>
      <c r="L83" s="32" t="str">
        <f t="shared" si="5"/>
        <v/>
      </c>
      <c r="M83" s="19">
        <f t="shared" si="6"/>
        <v>0</v>
      </c>
      <c r="N83" s="32" t="str">
        <f t="shared" ca="1" si="7"/>
        <v/>
      </c>
    </row>
    <row r="84" spans="1:14" x14ac:dyDescent="0.3">
      <c r="A84" s="21"/>
      <c r="B84" s="5"/>
      <c r="C84" s="5"/>
      <c r="D84" s="5"/>
      <c r="E84" s="5"/>
      <c r="F84" s="24"/>
      <c r="G84" s="23"/>
      <c r="H84" s="19" t="str">
        <f t="shared" si="4"/>
        <v/>
      </c>
      <c r="I84" s="5"/>
      <c r="J84" s="21"/>
      <c r="K84" s="21"/>
      <c r="L84" s="32" t="str">
        <f t="shared" si="5"/>
        <v/>
      </c>
      <c r="M84" s="19">
        <f t="shared" si="6"/>
        <v>0</v>
      </c>
      <c r="N84" s="32" t="str">
        <f t="shared" ca="1" si="7"/>
        <v/>
      </c>
    </row>
    <row r="85" spans="1:14" x14ac:dyDescent="0.3">
      <c r="A85" s="21"/>
      <c r="B85" s="5"/>
      <c r="C85" s="5"/>
      <c r="D85" s="5"/>
      <c r="E85" s="5"/>
      <c r="F85" s="24"/>
      <c r="G85" s="23"/>
      <c r="H85" s="19" t="str">
        <f t="shared" si="4"/>
        <v/>
      </c>
      <c r="I85" s="5"/>
      <c r="J85" s="21"/>
      <c r="K85" s="21"/>
      <c r="L85" s="32" t="str">
        <f t="shared" si="5"/>
        <v/>
      </c>
      <c r="M85" s="19">
        <f t="shared" si="6"/>
        <v>0</v>
      </c>
      <c r="N85" s="32" t="str">
        <f t="shared" ca="1" si="7"/>
        <v/>
      </c>
    </row>
    <row r="86" spans="1:14" x14ac:dyDescent="0.3">
      <c r="A86" s="21"/>
      <c r="B86" s="5"/>
      <c r="C86" s="5"/>
      <c r="D86" s="5"/>
      <c r="E86" s="5"/>
      <c r="F86" s="24"/>
      <c r="G86" s="23"/>
      <c r="H86" s="19" t="str">
        <f t="shared" si="4"/>
        <v/>
      </c>
      <c r="I86" s="5"/>
      <c r="J86" s="21"/>
      <c r="K86" s="21"/>
      <c r="L86" s="32" t="str">
        <f t="shared" si="5"/>
        <v/>
      </c>
      <c r="M86" s="19">
        <f t="shared" si="6"/>
        <v>0</v>
      </c>
      <c r="N86" s="32" t="str">
        <f t="shared" ca="1" si="7"/>
        <v/>
      </c>
    </row>
    <row r="87" spans="1:14" x14ac:dyDescent="0.3">
      <c r="A87" s="21"/>
      <c r="B87" s="5"/>
      <c r="C87" s="5"/>
      <c r="D87" s="5"/>
      <c r="E87" s="5"/>
      <c r="F87" s="24"/>
      <c r="G87" s="23"/>
      <c r="H87" s="19" t="str">
        <f t="shared" si="4"/>
        <v/>
      </c>
      <c r="I87" s="5"/>
      <c r="J87" s="21"/>
      <c r="K87" s="21"/>
      <c r="L87" s="32" t="str">
        <f t="shared" si="5"/>
        <v/>
      </c>
      <c r="M87" s="19">
        <f t="shared" si="6"/>
        <v>0</v>
      </c>
      <c r="N87" s="32" t="str">
        <f t="shared" ca="1" si="7"/>
        <v/>
      </c>
    </row>
    <row r="88" spans="1:14" x14ac:dyDescent="0.3">
      <c r="A88" s="21"/>
      <c r="B88" s="5"/>
      <c r="C88" s="5"/>
      <c r="D88" s="5"/>
      <c r="E88" s="5"/>
      <c r="F88" s="24"/>
      <c r="G88" s="23"/>
      <c r="H88" s="19" t="str">
        <f t="shared" si="4"/>
        <v/>
      </c>
      <c r="I88" s="5"/>
      <c r="J88" s="21"/>
      <c r="K88" s="21"/>
      <c r="L88" s="32" t="str">
        <f t="shared" si="5"/>
        <v/>
      </c>
      <c r="M88" s="19">
        <f t="shared" si="6"/>
        <v>0</v>
      </c>
      <c r="N88" s="32" t="str">
        <f t="shared" ca="1" si="7"/>
        <v/>
      </c>
    </row>
    <row r="89" spans="1:14" x14ac:dyDescent="0.3">
      <c r="A89" s="21"/>
      <c r="B89" s="5"/>
      <c r="C89" s="5"/>
      <c r="D89" s="5"/>
      <c r="E89" s="5"/>
      <c r="F89" s="24"/>
      <c r="G89" s="23"/>
      <c r="H89" s="19" t="str">
        <f t="shared" si="4"/>
        <v/>
      </c>
      <c r="I89" s="5"/>
      <c r="J89" s="21"/>
      <c r="K89" s="21"/>
      <c r="L89" s="32" t="str">
        <f t="shared" si="5"/>
        <v/>
      </c>
      <c r="M89" s="19">
        <f t="shared" si="6"/>
        <v>0</v>
      </c>
      <c r="N89" s="32" t="str">
        <f t="shared" ca="1" si="7"/>
        <v/>
      </c>
    </row>
    <row r="90" spans="1:14" x14ac:dyDescent="0.3">
      <c r="A90" s="21"/>
      <c r="B90" s="5"/>
      <c r="C90" s="5"/>
      <c r="D90" s="5"/>
      <c r="E90" s="5"/>
      <c r="F90" s="24"/>
      <c r="G90" s="23"/>
      <c r="H90" s="19" t="str">
        <f t="shared" si="4"/>
        <v/>
      </c>
      <c r="I90" s="5"/>
      <c r="J90" s="21"/>
      <c r="K90" s="21"/>
      <c r="L90" s="32" t="str">
        <f t="shared" si="5"/>
        <v/>
      </c>
      <c r="M90" s="19">
        <f t="shared" si="6"/>
        <v>0</v>
      </c>
      <c r="N90" s="32" t="str">
        <f t="shared" ca="1" si="7"/>
        <v/>
      </c>
    </row>
    <row r="91" spans="1:14" x14ac:dyDescent="0.3">
      <c r="A91" s="21"/>
      <c r="B91" s="5"/>
      <c r="C91" s="5"/>
      <c r="D91" s="5"/>
      <c r="E91" s="5"/>
      <c r="F91" s="24"/>
      <c r="G91" s="23"/>
      <c r="H91" s="19" t="str">
        <f t="shared" si="4"/>
        <v/>
      </c>
      <c r="I91" s="5"/>
      <c r="J91" s="21"/>
      <c r="K91" s="21"/>
      <c r="L91" s="32" t="str">
        <f t="shared" si="5"/>
        <v/>
      </c>
      <c r="M91" s="19">
        <f t="shared" si="6"/>
        <v>0</v>
      </c>
      <c r="N91" s="32" t="str">
        <f t="shared" ca="1" si="7"/>
        <v/>
      </c>
    </row>
    <row r="92" spans="1:14" x14ac:dyDescent="0.3">
      <c r="A92" s="21"/>
      <c r="B92" s="5"/>
      <c r="C92" s="5"/>
      <c r="D92" s="5"/>
      <c r="E92" s="5"/>
      <c r="F92" s="24"/>
      <c r="G92" s="23"/>
      <c r="H92" s="19" t="str">
        <f t="shared" si="4"/>
        <v/>
      </c>
      <c r="I92" s="5"/>
      <c r="J92" s="21"/>
      <c r="K92" s="21"/>
      <c r="L92" s="32" t="str">
        <f t="shared" si="5"/>
        <v/>
      </c>
      <c r="M92" s="19">
        <f t="shared" si="6"/>
        <v>0</v>
      </c>
      <c r="N92" s="32" t="str">
        <f t="shared" ca="1" si="7"/>
        <v/>
      </c>
    </row>
    <row r="93" spans="1:14" x14ac:dyDescent="0.3">
      <c r="A93" s="21"/>
      <c r="B93" s="5"/>
      <c r="C93" s="5"/>
      <c r="D93" s="5"/>
      <c r="E93" s="5"/>
      <c r="F93" s="24"/>
      <c r="G93" s="23"/>
      <c r="H93" s="19" t="str">
        <f t="shared" si="4"/>
        <v/>
      </c>
      <c r="I93" s="5"/>
      <c r="J93" s="21"/>
      <c r="K93" s="21"/>
      <c r="L93" s="32" t="str">
        <f t="shared" si="5"/>
        <v/>
      </c>
      <c r="M93" s="19">
        <f t="shared" si="6"/>
        <v>0</v>
      </c>
      <c r="N93" s="32" t="str">
        <f t="shared" ca="1" si="7"/>
        <v/>
      </c>
    </row>
    <row r="94" spans="1:14" x14ac:dyDescent="0.3">
      <c r="A94" s="21"/>
      <c r="B94" s="5"/>
      <c r="C94" s="5"/>
      <c r="D94" s="5"/>
      <c r="E94" s="5"/>
      <c r="F94" s="24"/>
      <c r="G94" s="23"/>
      <c r="H94" s="19" t="str">
        <f t="shared" si="4"/>
        <v/>
      </c>
      <c r="I94" s="5"/>
      <c r="J94" s="21"/>
      <c r="K94" s="21"/>
      <c r="L94" s="32" t="str">
        <f t="shared" si="5"/>
        <v/>
      </c>
      <c r="M94" s="19">
        <f t="shared" si="6"/>
        <v>0</v>
      </c>
      <c r="N94" s="32" t="str">
        <f t="shared" ca="1" si="7"/>
        <v/>
      </c>
    </row>
    <row r="95" spans="1:14" x14ac:dyDescent="0.3">
      <c r="A95" s="21"/>
      <c r="B95" s="5"/>
      <c r="C95" s="5"/>
      <c r="D95" s="5"/>
      <c r="E95" s="5"/>
      <c r="F95" s="24"/>
      <c r="G95" s="23"/>
      <c r="H95" s="19" t="str">
        <f t="shared" si="4"/>
        <v/>
      </c>
      <c r="I95" s="5"/>
      <c r="J95" s="21"/>
      <c r="K95" s="21"/>
      <c r="L95" s="32" t="str">
        <f t="shared" si="5"/>
        <v/>
      </c>
      <c r="M95" s="19">
        <f t="shared" si="6"/>
        <v>0</v>
      </c>
      <c r="N95" s="32" t="str">
        <f t="shared" ca="1" si="7"/>
        <v/>
      </c>
    </row>
    <row r="96" spans="1:14" x14ac:dyDescent="0.3">
      <c r="A96" s="21"/>
      <c r="B96" s="5"/>
      <c r="C96" s="5"/>
      <c r="D96" s="5"/>
      <c r="E96" s="5"/>
      <c r="F96" s="24"/>
      <c r="G96" s="23"/>
      <c r="H96" s="19" t="str">
        <f t="shared" si="4"/>
        <v/>
      </c>
      <c r="I96" s="5"/>
      <c r="J96" s="21"/>
      <c r="K96" s="21"/>
      <c r="L96" s="32" t="str">
        <f t="shared" si="5"/>
        <v/>
      </c>
      <c r="M96" s="19">
        <f t="shared" si="6"/>
        <v>0</v>
      </c>
      <c r="N96" s="32" t="str">
        <f t="shared" ca="1" si="7"/>
        <v/>
      </c>
    </row>
    <row r="97" spans="1:14" x14ac:dyDescent="0.3">
      <c r="A97" s="21"/>
      <c r="B97" s="5"/>
      <c r="C97" s="5"/>
      <c r="D97" s="5"/>
      <c r="E97" s="5"/>
      <c r="F97" s="24"/>
      <c r="G97" s="23"/>
      <c r="H97" s="19" t="str">
        <f t="shared" si="4"/>
        <v/>
      </c>
      <c r="I97" s="5"/>
      <c r="J97" s="21"/>
      <c r="K97" s="21"/>
      <c r="L97" s="32" t="str">
        <f t="shared" si="5"/>
        <v/>
      </c>
      <c r="M97" s="19">
        <f t="shared" si="6"/>
        <v>0</v>
      </c>
      <c r="N97" s="32" t="str">
        <f t="shared" ca="1" si="7"/>
        <v/>
      </c>
    </row>
    <row r="98" spans="1:14" x14ac:dyDescent="0.3">
      <c r="A98" s="21"/>
      <c r="B98" s="5"/>
      <c r="C98" s="5"/>
      <c r="D98" s="5"/>
      <c r="E98" s="5"/>
      <c r="F98" s="24"/>
      <c r="G98" s="23"/>
      <c r="H98" s="19" t="str">
        <f t="shared" si="4"/>
        <v/>
      </c>
      <c r="I98" s="5"/>
      <c r="J98" s="21"/>
      <c r="K98" s="21"/>
      <c r="L98" s="32" t="str">
        <f t="shared" si="5"/>
        <v/>
      </c>
      <c r="M98" s="19">
        <f t="shared" si="6"/>
        <v>0</v>
      </c>
      <c r="N98" s="32" t="str">
        <f t="shared" ca="1" si="7"/>
        <v/>
      </c>
    </row>
    <row r="99" spans="1:14" x14ac:dyDescent="0.3">
      <c r="A99" s="21"/>
      <c r="B99" s="5"/>
      <c r="C99" s="5"/>
      <c r="D99" s="5"/>
      <c r="E99" s="5"/>
      <c r="F99" s="24"/>
      <c r="G99" s="23"/>
      <c r="H99" s="19" t="str">
        <f t="shared" si="4"/>
        <v/>
      </c>
      <c r="I99" s="5"/>
      <c r="J99" s="21"/>
      <c r="K99" s="21"/>
      <c r="L99" s="32" t="str">
        <f t="shared" si="5"/>
        <v/>
      </c>
      <c r="M99" s="19">
        <f t="shared" si="6"/>
        <v>0</v>
      </c>
      <c r="N99" s="32" t="str">
        <f t="shared" ca="1" si="7"/>
        <v/>
      </c>
    </row>
    <row r="100" spans="1:14" x14ac:dyDescent="0.3">
      <c r="A100" s="21"/>
      <c r="B100" s="5"/>
      <c r="C100" s="5"/>
      <c r="D100" s="5"/>
      <c r="E100" s="5"/>
      <c r="F100" s="24"/>
      <c r="G100" s="23"/>
      <c r="H100" s="19" t="str">
        <f t="shared" si="4"/>
        <v/>
      </c>
      <c r="I100" s="5"/>
      <c r="J100" s="21"/>
      <c r="K100" s="21"/>
      <c r="L100" s="32" t="str">
        <f t="shared" si="5"/>
        <v/>
      </c>
      <c r="M100" s="19">
        <f t="shared" si="6"/>
        <v>0</v>
      </c>
      <c r="N100" s="32" t="str">
        <f t="shared" ca="1" si="7"/>
        <v/>
      </c>
    </row>
    <row r="101" spans="1:14" x14ac:dyDescent="0.3">
      <c r="A101" s="21"/>
      <c r="B101" s="5"/>
      <c r="C101" s="5"/>
      <c r="D101" s="5"/>
      <c r="E101" s="5"/>
      <c r="F101" s="24"/>
      <c r="G101" s="23"/>
      <c r="H101" s="19" t="str">
        <f t="shared" si="4"/>
        <v/>
      </c>
      <c r="I101" s="5"/>
      <c r="J101" s="21"/>
      <c r="K101" s="21"/>
      <c r="L101" s="32" t="str">
        <f t="shared" si="5"/>
        <v/>
      </c>
      <c r="M101" s="19">
        <f t="shared" si="6"/>
        <v>0</v>
      </c>
      <c r="N101" s="32" t="str">
        <f t="shared" ca="1" si="7"/>
        <v/>
      </c>
    </row>
    <row r="102" spans="1:14" x14ac:dyDescent="0.3">
      <c r="A102" s="21"/>
      <c r="B102" s="5"/>
      <c r="C102" s="5"/>
      <c r="D102" s="5"/>
      <c r="E102" s="5"/>
      <c r="F102" s="24"/>
      <c r="G102" s="23"/>
      <c r="H102" s="19" t="str">
        <f t="shared" si="4"/>
        <v/>
      </c>
      <c r="I102" s="5"/>
      <c r="J102" s="21"/>
      <c r="K102" s="21"/>
      <c r="L102" s="32" t="str">
        <f t="shared" si="5"/>
        <v/>
      </c>
      <c r="M102" s="19">
        <f t="shared" si="6"/>
        <v>0</v>
      </c>
      <c r="N102" s="32" t="str">
        <f t="shared" ca="1" si="7"/>
        <v/>
      </c>
    </row>
    <row r="103" spans="1:14" x14ac:dyDescent="0.3">
      <c r="A103" s="21"/>
      <c r="B103" s="5"/>
      <c r="C103" s="5"/>
      <c r="D103" s="5"/>
      <c r="E103" s="5"/>
      <c r="F103" s="24"/>
      <c r="G103" s="23"/>
      <c r="H103" s="19" t="str">
        <f t="shared" si="4"/>
        <v/>
      </c>
      <c r="I103" s="5"/>
      <c r="J103" s="21"/>
      <c r="K103" s="21"/>
      <c r="L103" s="32" t="str">
        <f t="shared" si="5"/>
        <v/>
      </c>
      <c r="M103" s="19">
        <f t="shared" si="6"/>
        <v>0</v>
      </c>
      <c r="N103" s="32" t="str">
        <f t="shared" ca="1" si="7"/>
        <v/>
      </c>
    </row>
    <row r="104" spans="1:14" x14ac:dyDescent="0.3">
      <c r="A104" s="21"/>
      <c r="B104" s="5"/>
      <c r="C104" s="5"/>
      <c r="D104" s="5"/>
      <c r="E104" s="5"/>
      <c r="F104" s="24"/>
      <c r="G104" s="23"/>
      <c r="H104" s="19" t="str">
        <f t="shared" si="4"/>
        <v/>
      </c>
      <c r="I104" s="5"/>
      <c r="J104" s="21"/>
      <c r="K104" s="21"/>
      <c r="L104" s="32" t="str">
        <f t="shared" si="5"/>
        <v/>
      </c>
      <c r="M104" s="19">
        <f t="shared" si="6"/>
        <v>0</v>
      </c>
      <c r="N104" s="32" t="str">
        <f t="shared" ca="1" si="7"/>
        <v/>
      </c>
    </row>
    <row r="105" spans="1:14" x14ac:dyDescent="0.3">
      <c r="A105" s="21"/>
      <c r="B105" s="5"/>
      <c r="C105" s="5"/>
      <c r="D105" s="5"/>
      <c r="E105" s="5"/>
      <c r="F105" s="24"/>
      <c r="G105" s="23"/>
      <c r="H105" s="19" t="str">
        <f t="shared" si="4"/>
        <v/>
      </c>
      <c r="I105" s="5"/>
      <c r="J105" s="21"/>
      <c r="K105" s="21"/>
      <c r="L105" s="32" t="str">
        <f t="shared" si="5"/>
        <v/>
      </c>
      <c r="M105" s="19">
        <f t="shared" si="6"/>
        <v>0</v>
      </c>
      <c r="N105" s="32" t="str">
        <f t="shared" ca="1" si="7"/>
        <v/>
      </c>
    </row>
    <row r="106" spans="1:14" x14ac:dyDescent="0.3">
      <c r="A106" s="21"/>
      <c r="B106" s="5"/>
      <c r="C106" s="5"/>
      <c r="D106" s="5"/>
      <c r="E106" s="5"/>
      <c r="F106" s="24"/>
      <c r="G106" s="23"/>
      <c r="H106" s="19" t="str">
        <f t="shared" si="4"/>
        <v/>
      </c>
      <c r="I106" s="5"/>
      <c r="J106" s="21"/>
      <c r="K106" s="21"/>
      <c r="L106" s="32" t="str">
        <f t="shared" si="5"/>
        <v/>
      </c>
      <c r="M106" s="19">
        <f t="shared" si="6"/>
        <v>0</v>
      </c>
      <c r="N106" s="32" t="str">
        <f t="shared" ca="1" si="7"/>
        <v/>
      </c>
    </row>
    <row r="107" spans="1:14" x14ac:dyDescent="0.3">
      <c r="A107" s="21"/>
      <c r="B107" s="5"/>
      <c r="C107" s="5"/>
      <c r="D107" s="5"/>
      <c r="E107" s="5"/>
      <c r="F107" s="24"/>
      <c r="G107" s="23"/>
      <c r="H107" s="19" t="str">
        <f t="shared" si="4"/>
        <v/>
      </c>
      <c r="I107" s="5"/>
      <c r="J107" s="21"/>
      <c r="K107" s="21"/>
      <c r="L107" s="32" t="str">
        <f t="shared" si="5"/>
        <v/>
      </c>
      <c r="M107" s="19">
        <f t="shared" si="6"/>
        <v>0</v>
      </c>
      <c r="N107" s="32" t="str">
        <f t="shared" ca="1" si="7"/>
        <v/>
      </c>
    </row>
    <row r="108" spans="1:14" x14ac:dyDescent="0.3">
      <c r="A108" s="21"/>
      <c r="B108" s="5"/>
      <c r="C108" s="5"/>
      <c r="D108" s="5"/>
      <c r="E108" s="5"/>
      <c r="F108" s="24"/>
      <c r="G108" s="23"/>
      <c r="H108" s="19" t="str">
        <f t="shared" si="4"/>
        <v/>
      </c>
      <c r="I108" s="5"/>
      <c r="J108" s="21"/>
      <c r="K108" s="21"/>
      <c r="L108" s="32" t="str">
        <f t="shared" si="5"/>
        <v/>
      </c>
      <c r="M108" s="19">
        <f t="shared" si="6"/>
        <v>0</v>
      </c>
      <c r="N108" s="32" t="str">
        <f t="shared" ca="1" si="7"/>
        <v/>
      </c>
    </row>
    <row r="109" spans="1:14" x14ac:dyDescent="0.3">
      <c r="A109" s="21"/>
      <c r="B109" s="5"/>
      <c r="C109" s="5"/>
      <c r="D109" s="5"/>
      <c r="E109" s="5"/>
      <c r="F109" s="24"/>
      <c r="G109" s="23"/>
      <c r="H109" s="19" t="str">
        <f t="shared" si="4"/>
        <v/>
      </c>
      <c r="I109" s="5"/>
      <c r="J109" s="21"/>
      <c r="K109" s="21"/>
      <c r="L109" s="32" t="str">
        <f t="shared" si="5"/>
        <v/>
      </c>
      <c r="M109" s="19">
        <f t="shared" si="6"/>
        <v>0</v>
      </c>
      <c r="N109" s="32" t="str">
        <f t="shared" ca="1" si="7"/>
        <v/>
      </c>
    </row>
    <row r="110" spans="1:14" x14ac:dyDescent="0.3">
      <c r="A110" s="21"/>
      <c r="B110" s="5"/>
      <c r="C110" s="5"/>
      <c r="D110" s="5"/>
      <c r="E110" s="5"/>
      <c r="F110" s="24"/>
      <c r="G110" s="23"/>
      <c r="H110" s="19" t="str">
        <f t="shared" si="4"/>
        <v/>
      </c>
      <c r="I110" s="5"/>
      <c r="J110" s="21"/>
      <c r="K110" s="21"/>
      <c r="L110" s="32" t="str">
        <f t="shared" si="5"/>
        <v/>
      </c>
      <c r="M110" s="19">
        <f t="shared" si="6"/>
        <v>0</v>
      </c>
      <c r="N110" s="32" t="str">
        <f t="shared" ca="1" si="7"/>
        <v/>
      </c>
    </row>
    <row r="111" spans="1:14" x14ac:dyDescent="0.3">
      <c r="A111" s="21"/>
      <c r="B111" s="5"/>
      <c r="C111" s="5"/>
      <c r="D111" s="5"/>
      <c r="E111" s="5"/>
      <c r="F111" s="24"/>
      <c r="G111" s="23"/>
      <c r="H111" s="19" t="str">
        <f t="shared" si="4"/>
        <v/>
      </c>
      <c r="I111" s="5"/>
      <c r="J111" s="21"/>
      <c r="K111" s="21"/>
      <c r="L111" s="32" t="str">
        <f t="shared" si="5"/>
        <v/>
      </c>
      <c r="M111" s="19">
        <f t="shared" si="6"/>
        <v>0</v>
      </c>
      <c r="N111" s="32" t="str">
        <f t="shared" ca="1" si="7"/>
        <v/>
      </c>
    </row>
    <row r="112" spans="1:14" x14ac:dyDescent="0.3">
      <c r="A112" s="21"/>
      <c r="B112" s="5"/>
      <c r="C112" s="5"/>
      <c r="D112" s="5"/>
      <c r="E112" s="5"/>
      <c r="F112" s="24"/>
      <c r="G112" s="23"/>
      <c r="H112" s="19" t="str">
        <f t="shared" si="4"/>
        <v/>
      </c>
      <c r="I112" s="5"/>
      <c r="J112" s="21"/>
      <c r="K112" s="21"/>
      <c r="L112" s="32" t="str">
        <f t="shared" si="5"/>
        <v/>
      </c>
      <c r="M112" s="19">
        <f t="shared" si="6"/>
        <v>0</v>
      </c>
      <c r="N112" s="32" t="str">
        <f t="shared" ca="1" si="7"/>
        <v/>
      </c>
    </row>
    <row r="113" spans="1:14" x14ac:dyDescent="0.3">
      <c r="A113" s="21"/>
      <c r="B113" s="5"/>
      <c r="C113" s="5"/>
      <c r="D113" s="5"/>
      <c r="E113" s="5"/>
      <c r="F113" s="24"/>
      <c r="G113" s="23"/>
      <c r="H113" s="19" t="str">
        <f t="shared" si="4"/>
        <v/>
      </c>
      <c r="I113" s="5"/>
      <c r="J113" s="21"/>
      <c r="K113" s="21"/>
      <c r="L113" s="32" t="str">
        <f t="shared" si="5"/>
        <v/>
      </c>
      <c r="M113" s="19">
        <f t="shared" si="6"/>
        <v>0</v>
      </c>
      <c r="N113" s="32" t="str">
        <f t="shared" ca="1" si="7"/>
        <v/>
      </c>
    </row>
    <row r="114" spans="1:14" x14ac:dyDescent="0.3">
      <c r="A114" s="21"/>
      <c r="B114" s="5"/>
      <c r="C114" s="5"/>
      <c r="D114" s="5"/>
      <c r="E114" s="5"/>
      <c r="F114" s="24"/>
      <c r="G114" s="23"/>
      <c r="H114" s="19" t="str">
        <f t="shared" si="4"/>
        <v/>
      </c>
      <c r="I114" s="5"/>
      <c r="J114" s="21"/>
      <c r="K114" s="21"/>
      <c r="L114" s="32" t="str">
        <f t="shared" si="5"/>
        <v/>
      </c>
      <c r="M114" s="19">
        <f t="shared" si="6"/>
        <v>0</v>
      </c>
      <c r="N114" s="32" t="str">
        <f t="shared" ca="1" si="7"/>
        <v/>
      </c>
    </row>
    <row r="115" spans="1:14" x14ac:dyDescent="0.3">
      <c r="A115" s="21"/>
      <c r="B115" s="5"/>
      <c r="C115" s="5"/>
      <c r="D115" s="5"/>
      <c r="E115" s="5"/>
      <c r="F115" s="24"/>
      <c r="G115" s="23"/>
      <c r="H115" s="19" t="str">
        <f t="shared" si="4"/>
        <v/>
      </c>
      <c r="I115" s="5"/>
      <c r="J115" s="21"/>
      <c r="K115" s="21"/>
      <c r="L115" s="32" t="str">
        <f t="shared" si="5"/>
        <v/>
      </c>
      <c r="M115" s="19">
        <f t="shared" si="6"/>
        <v>0</v>
      </c>
      <c r="N115" s="32" t="str">
        <f t="shared" ca="1" si="7"/>
        <v/>
      </c>
    </row>
    <row r="116" spans="1:14" x14ac:dyDescent="0.3">
      <c r="A116" s="21"/>
      <c r="B116" s="5"/>
      <c r="C116" s="5"/>
      <c r="D116" s="5"/>
      <c r="E116" s="5"/>
      <c r="F116" s="24"/>
      <c r="G116" s="23"/>
      <c r="H116" s="19" t="str">
        <f t="shared" si="4"/>
        <v/>
      </c>
      <c r="I116" s="5"/>
      <c r="J116" s="21"/>
      <c r="K116" s="21"/>
      <c r="L116" s="32" t="str">
        <f t="shared" si="5"/>
        <v/>
      </c>
      <c r="M116" s="19">
        <f t="shared" si="6"/>
        <v>0</v>
      </c>
      <c r="N116" s="32" t="str">
        <f t="shared" ca="1" si="7"/>
        <v/>
      </c>
    </row>
    <row r="117" spans="1:14" x14ac:dyDescent="0.3">
      <c r="A117" s="21"/>
      <c r="B117" s="5"/>
      <c r="C117" s="5"/>
      <c r="D117" s="5"/>
      <c r="E117" s="5"/>
      <c r="F117" s="24"/>
      <c r="G117" s="23"/>
      <c r="H117" s="19" t="str">
        <f t="shared" si="4"/>
        <v/>
      </c>
      <c r="I117" s="5"/>
      <c r="J117" s="21"/>
      <c r="K117" s="21"/>
      <c r="L117" s="32" t="str">
        <f t="shared" si="5"/>
        <v/>
      </c>
      <c r="M117" s="19">
        <f t="shared" si="6"/>
        <v>0</v>
      </c>
      <c r="N117" s="32" t="str">
        <f t="shared" ca="1" si="7"/>
        <v/>
      </c>
    </row>
    <row r="118" spans="1:14" x14ac:dyDescent="0.3">
      <c r="A118" s="21"/>
      <c r="B118" s="5"/>
      <c r="C118" s="5"/>
      <c r="D118" s="5"/>
      <c r="E118" s="5"/>
      <c r="F118" s="24"/>
      <c r="G118" s="23"/>
      <c r="H118" s="19" t="str">
        <f t="shared" si="4"/>
        <v/>
      </c>
      <c r="I118" s="5"/>
      <c r="J118" s="21"/>
      <c r="K118" s="21"/>
      <c r="L118" s="32" t="str">
        <f t="shared" si="5"/>
        <v/>
      </c>
      <c r="M118" s="19">
        <f t="shared" si="6"/>
        <v>0</v>
      </c>
      <c r="N118" s="32" t="str">
        <f t="shared" ca="1" si="7"/>
        <v/>
      </c>
    </row>
    <row r="119" spans="1:14" x14ac:dyDescent="0.3">
      <c r="A119" s="21"/>
      <c r="B119" s="5"/>
      <c r="C119" s="5"/>
      <c r="D119" s="5"/>
      <c r="E119" s="5"/>
      <c r="F119" s="24"/>
      <c r="G119" s="23"/>
      <c r="H119" s="19" t="str">
        <f t="shared" si="4"/>
        <v/>
      </c>
      <c r="I119" s="5"/>
      <c r="J119" s="21"/>
      <c r="K119" s="21"/>
      <c r="L119" s="32" t="str">
        <f t="shared" si="5"/>
        <v/>
      </c>
      <c r="M119" s="19">
        <f t="shared" si="6"/>
        <v>0</v>
      </c>
      <c r="N119" s="32" t="str">
        <f t="shared" ca="1" si="7"/>
        <v/>
      </c>
    </row>
    <row r="120" spans="1:14" x14ac:dyDescent="0.3">
      <c r="A120" s="21"/>
      <c r="B120" s="5"/>
      <c r="C120" s="5"/>
      <c r="D120" s="5"/>
      <c r="E120" s="5"/>
      <c r="F120" s="24"/>
      <c r="G120" s="23"/>
      <c r="H120" s="19" t="str">
        <f t="shared" si="4"/>
        <v/>
      </c>
      <c r="I120" s="5"/>
      <c r="J120" s="21"/>
      <c r="K120" s="21"/>
      <c r="L120" s="32" t="str">
        <f t="shared" si="5"/>
        <v/>
      </c>
      <c r="M120" s="19">
        <f t="shared" si="6"/>
        <v>0</v>
      </c>
      <c r="N120" s="32" t="str">
        <f t="shared" ca="1" si="7"/>
        <v/>
      </c>
    </row>
    <row r="121" spans="1:14" x14ac:dyDescent="0.3">
      <c r="A121" s="21"/>
      <c r="B121" s="5"/>
      <c r="C121" s="5"/>
      <c r="D121" s="5"/>
      <c r="E121" s="5"/>
      <c r="F121" s="24"/>
      <c r="G121" s="23"/>
      <c r="H121" s="19" t="str">
        <f t="shared" si="4"/>
        <v/>
      </c>
      <c r="I121" s="5"/>
      <c r="J121" s="21"/>
      <c r="K121" s="21"/>
      <c r="L121" s="32" t="str">
        <f t="shared" si="5"/>
        <v/>
      </c>
      <c r="M121" s="19">
        <f t="shared" si="6"/>
        <v>0</v>
      </c>
      <c r="N121" s="32" t="str">
        <f t="shared" ca="1" si="7"/>
        <v/>
      </c>
    </row>
    <row r="122" spans="1:14" x14ac:dyDescent="0.3">
      <c r="A122" s="21"/>
      <c r="B122" s="5"/>
      <c r="C122" s="5"/>
      <c r="D122" s="5"/>
      <c r="E122" s="5"/>
      <c r="F122" s="24"/>
      <c r="G122" s="23"/>
      <c r="H122" s="19" t="str">
        <f t="shared" si="4"/>
        <v/>
      </c>
      <c r="I122" s="5"/>
      <c r="J122" s="21"/>
      <c r="K122" s="21"/>
      <c r="L122" s="32" t="str">
        <f t="shared" si="5"/>
        <v/>
      </c>
      <c r="M122" s="19">
        <f t="shared" si="6"/>
        <v>0</v>
      </c>
      <c r="N122" s="32" t="str">
        <f t="shared" ca="1" si="7"/>
        <v/>
      </c>
    </row>
    <row r="123" spans="1:14" x14ac:dyDescent="0.3">
      <c r="A123" s="21"/>
      <c r="B123" s="5"/>
      <c r="C123" s="5"/>
      <c r="D123" s="5"/>
      <c r="E123" s="5"/>
      <c r="F123" s="24"/>
      <c r="G123" s="23"/>
      <c r="H123" s="19" t="str">
        <f t="shared" si="4"/>
        <v/>
      </c>
      <c r="I123" s="5"/>
      <c r="J123" s="21"/>
      <c r="K123" s="21"/>
      <c r="L123" s="32" t="str">
        <f t="shared" si="5"/>
        <v/>
      </c>
      <c r="M123" s="19">
        <f t="shared" si="6"/>
        <v>0</v>
      </c>
      <c r="N123" s="32" t="str">
        <f t="shared" ca="1" si="7"/>
        <v/>
      </c>
    </row>
    <row r="124" spans="1:14" x14ac:dyDescent="0.3">
      <c r="A124" s="21"/>
      <c r="B124" s="5"/>
      <c r="C124" s="5"/>
      <c r="D124" s="5"/>
      <c r="E124" s="5"/>
      <c r="F124" s="24"/>
      <c r="G124" s="23"/>
      <c r="H124" s="19" t="str">
        <f t="shared" si="4"/>
        <v/>
      </c>
      <c r="I124" s="5"/>
      <c r="J124" s="21"/>
      <c r="K124" s="21"/>
      <c r="L124" s="32" t="str">
        <f t="shared" si="5"/>
        <v/>
      </c>
      <c r="M124" s="19">
        <f t="shared" si="6"/>
        <v>0</v>
      </c>
      <c r="N124" s="32" t="str">
        <f t="shared" ca="1" si="7"/>
        <v/>
      </c>
    </row>
    <row r="125" spans="1:14" x14ac:dyDescent="0.3">
      <c r="A125" s="21"/>
      <c r="B125" s="5"/>
      <c r="C125" s="5"/>
      <c r="D125" s="5"/>
      <c r="E125" s="5"/>
      <c r="F125" s="24"/>
      <c r="G125" s="23"/>
      <c r="H125" s="19" t="str">
        <f t="shared" si="4"/>
        <v/>
      </c>
      <c r="I125" s="5"/>
      <c r="J125" s="21"/>
      <c r="K125" s="21"/>
      <c r="L125" s="32" t="str">
        <f t="shared" si="5"/>
        <v/>
      </c>
      <c r="M125" s="19">
        <f t="shared" si="6"/>
        <v>0</v>
      </c>
      <c r="N125" s="32" t="str">
        <f t="shared" ca="1" si="7"/>
        <v/>
      </c>
    </row>
    <row r="126" spans="1:14" x14ac:dyDescent="0.3">
      <c r="A126" s="21"/>
      <c r="B126" s="5"/>
      <c r="C126" s="5"/>
      <c r="D126" s="5"/>
      <c r="E126" s="5"/>
      <c r="F126" s="24"/>
      <c r="G126" s="23"/>
      <c r="H126" s="19" t="str">
        <f t="shared" si="4"/>
        <v/>
      </c>
      <c r="I126" s="5"/>
      <c r="J126" s="21"/>
      <c r="K126" s="21"/>
      <c r="L126" s="32" t="str">
        <f t="shared" si="5"/>
        <v/>
      </c>
      <c r="M126" s="19">
        <f t="shared" si="6"/>
        <v>0</v>
      </c>
      <c r="N126" s="32" t="str">
        <f t="shared" ca="1" si="7"/>
        <v/>
      </c>
    </row>
    <row r="127" spans="1:14" x14ac:dyDescent="0.3">
      <c r="A127" s="21"/>
      <c r="B127" s="5"/>
      <c r="C127" s="5"/>
      <c r="D127" s="5"/>
      <c r="E127" s="5"/>
      <c r="F127" s="24"/>
      <c r="G127" s="23"/>
      <c r="H127" s="19" t="str">
        <f t="shared" si="4"/>
        <v/>
      </c>
      <c r="I127" s="5"/>
      <c r="J127" s="21"/>
      <c r="K127" s="21"/>
      <c r="L127" s="32" t="str">
        <f t="shared" si="5"/>
        <v/>
      </c>
      <c r="M127" s="19">
        <f t="shared" si="6"/>
        <v>0</v>
      </c>
      <c r="N127" s="32" t="str">
        <f t="shared" ca="1" si="7"/>
        <v/>
      </c>
    </row>
    <row r="128" spans="1:14" x14ac:dyDescent="0.3">
      <c r="A128" s="21"/>
      <c r="B128" s="5"/>
      <c r="C128" s="5"/>
      <c r="D128" s="5"/>
      <c r="E128" s="5"/>
      <c r="F128" s="24"/>
      <c r="G128" s="23"/>
      <c r="H128" s="19" t="str">
        <f t="shared" si="4"/>
        <v/>
      </c>
      <c r="I128" s="5"/>
      <c r="J128" s="21"/>
      <c r="K128" s="21"/>
      <c r="L128" s="32" t="str">
        <f t="shared" si="5"/>
        <v/>
      </c>
      <c r="M128" s="19">
        <f t="shared" si="6"/>
        <v>0</v>
      </c>
      <c r="N128" s="32" t="str">
        <f t="shared" ca="1" si="7"/>
        <v/>
      </c>
    </row>
    <row r="129" spans="1:14" x14ac:dyDescent="0.3">
      <c r="A129" s="21"/>
      <c r="B129" s="5"/>
      <c r="C129" s="5"/>
      <c r="D129" s="5"/>
      <c r="E129" s="5"/>
      <c r="F129" s="24"/>
      <c r="G129" s="23"/>
      <c r="H129" s="19" t="str">
        <f t="shared" si="4"/>
        <v/>
      </c>
      <c r="I129" s="5"/>
      <c r="J129" s="21"/>
      <c r="K129" s="21"/>
      <c r="L129" s="32" t="str">
        <f t="shared" si="5"/>
        <v/>
      </c>
      <c r="M129" s="19">
        <f t="shared" si="6"/>
        <v>0</v>
      </c>
      <c r="N129" s="32" t="str">
        <f t="shared" ca="1" si="7"/>
        <v/>
      </c>
    </row>
    <row r="130" spans="1:14" x14ac:dyDescent="0.3">
      <c r="A130" s="21"/>
      <c r="B130" s="5"/>
      <c r="C130" s="5"/>
      <c r="D130" s="5"/>
      <c r="E130" s="5"/>
      <c r="F130" s="24"/>
      <c r="G130" s="23"/>
      <c r="H130" s="19" t="str">
        <f t="shared" si="4"/>
        <v/>
      </c>
      <c r="I130" s="5"/>
      <c r="J130" s="21"/>
      <c r="K130" s="21"/>
      <c r="L130" s="32" t="str">
        <f t="shared" si="5"/>
        <v/>
      </c>
      <c r="M130" s="19">
        <f t="shared" si="6"/>
        <v>0</v>
      </c>
      <c r="N130" s="32" t="str">
        <f t="shared" ca="1" si="7"/>
        <v/>
      </c>
    </row>
    <row r="131" spans="1:14" x14ac:dyDescent="0.3">
      <c r="A131" s="21"/>
      <c r="B131" s="5"/>
      <c r="C131" s="5"/>
      <c r="D131" s="5"/>
      <c r="E131" s="5"/>
      <c r="F131" s="24"/>
      <c r="G131" s="23"/>
      <c r="H131" s="19" t="str">
        <f t="shared" si="4"/>
        <v/>
      </c>
      <c r="I131" s="5"/>
      <c r="J131" s="21"/>
      <c r="K131" s="21"/>
      <c r="L131" s="32" t="str">
        <f t="shared" si="5"/>
        <v/>
      </c>
      <c r="M131" s="19">
        <f t="shared" si="6"/>
        <v>0</v>
      </c>
      <c r="N131" s="32" t="str">
        <f t="shared" ca="1" si="7"/>
        <v/>
      </c>
    </row>
    <row r="132" spans="1:14" x14ac:dyDescent="0.3">
      <c r="A132" s="21"/>
      <c r="B132" s="5"/>
      <c r="C132" s="5"/>
      <c r="D132" s="5"/>
      <c r="E132" s="5"/>
      <c r="F132" s="24"/>
      <c r="G132" s="23"/>
      <c r="H132" s="19" t="str">
        <f t="shared" si="4"/>
        <v/>
      </c>
      <c r="I132" s="5"/>
      <c r="J132" s="21"/>
      <c r="K132" s="21"/>
      <c r="L132" s="32" t="str">
        <f t="shared" si="5"/>
        <v/>
      </c>
      <c r="M132" s="19">
        <f t="shared" si="6"/>
        <v>0</v>
      </c>
      <c r="N132" s="32" t="str">
        <f t="shared" ca="1" si="7"/>
        <v/>
      </c>
    </row>
    <row r="133" spans="1:14" x14ac:dyDescent="0.3">
      <c r="A133" s="21"/>
      <c r="B133" s="5"/>
      <c r="C133" s="5"/>
      <c r="D133" s="5"/>
      <c r="E133" s="5"/>
      <c r="F133" s="24"/>
      <c r="G133" s="23"/>
      <c r="H133" s="19" t="str">
        <f t="shared" ref="H133:H196" si="8">IF(OR(F133="",G133=""),"",F133*G133)</f>
        <v/>
      </c>
      <c r="I133" s="5"/>
      <c r="J133" s="21"/>
      <c r="K133" s="21"/>
      <c r="L133" s="32" t="str">
        <f t="shared" ref="L133:L196" si="9">IF(OR(J133="",K133=""),"",K133-J133)</f>
        <v/>
      </c>
      <c r="M133" s="19">
        <f t="shared" ref="M133:M196" si="10">IF(OR(H133="",K133&lt;&gt;""),0,H133)</f>
        <v>0</v>
      </c>
      <c r="N133" s="32" t="str">
        <f t="shared" ref="N133:N196" ca="1" si="11">IF(OR(M133=0,J133=""),"",TODAY()-J133)</f>
        <v/>
      </c>
    </row>
    <row r="134" spans="1:14" x14ac:dyDescent="0.3">
      <c r="A134" s="21"/>
      <c r="B134" s="5"/>
      <c r="C134" s="5"/>
      <c r="D134" s="5"/>
      <c r="E134" s="5"/>
      <c r="F134" s="24"/>
      <c r="G134" s="23"/>
      <c r="H134" s="19" t="str">
        <f t="shared" si="8"/>
        <v/>
      </c>
      <c r="I134" s="5"/>
      <c r="J134" s="21"/>
      <c r="K134" s="21"/>
      <c r="L134" s="32" t="str">
        <f t="shared" si="9"/>
        <v/>
      </c>
      <c r="M134" s="19">
        <f t="shared" si="10"/>
        <v>0</v>
      </c>
      <c r="N134" s="32" t="str">
        <f t="shared" ca="1" si="11"/>
        <v/>
      </c>
    </row>
    <row r="135" spans="1:14" x14ac:dyDescent="0.3">
      <c r="A135" s="21"/>
      <c r="B135" s="5"/>
      <c r="C135" s="5"/>
      <c r="D135" s="5"/>
      <c r="E135" s="5"/>
      <c r="F135" s="24"/>
      <c r="G135" s="23"/>
      <c r="H135" s="19" t="str">
        <f t="shared" si="8"/>
        <v/>
      </c>
      <c r="I135" s="5"/>
      <c r="J135" s="21"/>
      <c r="K135" s="21"/>
      <c r="L135" s="32" t="str">
        <f t="shared" si="9"/>
        <v/>
      </c>
      <c r="M135" s="19">
        <f t="shared" si="10"/>
        <v>0</v>
      </c>
      <c r="N135" s="32" t="str">
        <f t="shared" ca="1" si="11"/>
        <v/>
      </c>
    </row>
    <row r="136" spans="1:14" x14ac:dyDescent="0.3">
      <c r="A136" s="21"/>
      <c r="B136" s="5"/>
      <c r="C136" s="5"/>
      <c r="D136" s="5"/>
      <c r="E136" s="5"/>
      <c r="F136" s="24"/>
      <c r="G136" s="23"/>
      <c r="H136" s="19" t="str">
        <f t="shared" si="8"/>
        <v/>
      </c>
      <c r="I136" s="5"/>
      <c r="J136" s="21"/>
      <c r="K136" s="21"/>
      <c r="L136" s="32" t="str">
        <f t="shared" si="9"/>
        <v/>
      </c>
      <c r="M136" s="19">
        <f t="shared" si="10"/>
        <v>0</v>
      </c>
      <c r="N136" s="32" t="str">
        <f t="shared" ca="1" si="11"/>
        <v/>
      </c>
    </row>
    <row r="137" spans="1:14" x14ac:dyDescent="0.3">
      <c r="A137" s="21"/>
      <c r="B137" s="5"/>
      <c r="C137" s="5"/>
      <c r="D137" s="5"/>
      <c r="E137" s="5"/>
      <c r="F137" s="24"/>
      <c r="G137" s="23"/>
      <c r="H137" s="19" t="str">
        <f t="shared" si="8"/>
        <v/>
      </c>
      <c r="I137" s="5"/>
      <c r="J137" s="21"/>
      <c r="K137" s="21"/>
      <c r="L137" s="32" t="str">
        <f t="shared" si="9"/>
        <v/>
      </c>
      <c r="M137" s="19">
        <f t="shared" si="10"/>
        <v>0</v>
      </c>
      <c r="N137" s="32" t="str">
        <f t="shared" ca="1" si="11"/>
        <v/>
      </c>
    </row>
    <row r="138" spans="1:14" x14ac:dyDescent="0.3">
      <c r="A138" s="21"/>
      <c r="B138" s="5"/>
      <c r="C138" s="5"/>
      <c r="D138" s="5"/>
      <c r="E138" s="5"/>
      <c r="F138" s="24"/>
      <c r="G138" s="23"/>
      <c r="H138" s="19" t="str">
        <f t="shared" si="8"/>
        <v/>
      </c>
      <c r="I138" s="5"/>
      <c r="J138" s="21"/>
      <c r="K138" s="21"/>
      <c r="L138" s="32" t="str">
        <f t="shared" si="9"/>
        <v/>
      </c>
      <c r="M138" s="19">
        <f t="shared" si="10"/>
        <v>0</v>
      </c>
      <c r="N138" s="32" t="str">
        <f t="shared" ca="1" si="11"/>
        <v/>
      </c>
    </row>
    <row r="139" spans="1:14" x14ac:dyDescent="0.3">
      <c r="A139" s="21"/>
      <c r="B139" s="5"/>
      <c r="C139" s="5"/>
      <c r="D139" s="5"/>
      <c r="E139" s="5"/>
      <c r="F139" s="24"/>
      <c r="G139" s="23"/>
      <c r="H139" s="19" t="str">
        <f t="shared" si="8"/>
        <v/>
      </c>
      <c r="I139" s="5"/>
      <c r="J139" s="21"/>
      <c r="K139" s="21"/>
      <c r="L139" s="32" t="str">
        <f t="shared" si="9"/>
        <v/>
      </c>
      <c r="M139" s="19">
        <f t="shared" si="10"/>
        <v>0</v>
      </c>
      <c r="N139" s="32" t="str">
        <f t="shared" ca="1" si="11"/>
        <v/>
      </c>
    </row>
    <row r="140" spans="1:14" x14ac:dyDescent="0.3">
      <c r="A140" s="21"/>
      <c r="B140" s="5"/>
      <c r="C140" s="5"/>
      <c r="D140" s="5"/>
      <c r="E140" s="5"/>
      <c r="F140" s="24"/>
      <c r="G140" s="23"/>
      <c r="H140" s="19" t="str">
        <f t="shared" si="8"/>
        <v/>
      </c>
      <c r="I140" s="5"/>
      <c r="J140" s="21"/>
      <c r="K140" s="21"/>
      <c r="L140" s="32" t="str">
        <f t="shared" si="9"/>
        <v/>
      </c>
      <c r="M140" s="19">
        <f t="shared" si="10"/>
        <v>0</v>
      </c>
      <c r="N140" s="32" t="str">
        <f t="shared" ca="1" si="11"/>
        <v/>
      </c>
    </row>
    <row r="141" spans="1:14" x14ac:dyDescent="0.3">
      <c r="A141" s="21"/>
      <c r="B141" s="5"/>
      <c r="C141" s="5"/>
      <c r="D141" s="5"/>
      <c r="E141" s="5"/>
      <c r="F141" s="24"/>
      <c r="G141" s="23"/>
      <c r="H141" s="19" t="str">
        <f t="shared" si="8"/>
        <v/>
      </c>
      <c r="I141" s="5"/>
      <c r="J141" s="21"/>
      <c r="K141" s="21"/>
      <c r="L141" s="32" t="str">
        <f t="shared" si="9"/>
        <v/>
      </c>
      <c r="M141" s="19">
        <f t="shared" si="10"/>
        <v>0</v>
      </c>
      <c r="N141" s="32" t="str">
        <f t="shared" ca="1" si="11"/>
        <v/>
      </c>
    </row>
    <row r="142" spans="1:14" x14ac:dyDescent="0.3">
      <c r="A142" s="21"/>
      <c r="B142" s="5"/>
      <c r="C142" s="5"/>
      <c r="D142" s="5"/>
      <c r="E142" s="5"/>
      <c r="F142" s="24"/>
      <c r="G142" s="23"/>
      <c r="H142" s="19" t="str">
        <f t="shared" si="8"/>
        <v/>
      </c>
      <c r="I142" s="5"/>
      <c r="J142" s="21"/>
      <c r="K142" s="21"/>
      <c r="L142" s="32" t="str">
        <f t="shared" si="9"/>
        <v/>
      </c>
      <c r="M142" s="19">
        <f t="shared" si="10"/>
        <v>0</v>
      </c>
      <c r="N142" s="32" t="str">
        <f t="shared" ca="1" si="11"/>
        <v/>
      </c>
    </row>
    <row r="143" spans="1:14" x14ac:dyDescent="0.3">
      <c r="A143" s="21"/>
      <c r="B143" s="5"/>
      <c r="C143" s="5"/>
      <c r="D143" s="5"/>
      <c r="E143" s="5"/>
      <c r="F143" s="24"/>
      <c r="G143" s="23"/>
      <c r="H143" s="19" t="str">
        <f t="shared" si="8"/>
        <v/>
      </c>
      <c r="I143" s="5"/>
      <c r="J143" s="21"/>
      <c r="K143" s="21"/>
      <c r="L143" s="32" t="str">
        <f t="shared" si="9"/>
        <v/>
      </c>
      <c r="M143" s="19">
        <f t="shared" si="10"/>
        <v>0</v>
      </c>
      <c r="N143" s="32" t="str">
        <f t="shared" ca="1" si="11"/>
        <v/>
      </c>
    </row>
    <row r="144" spans="1:14" x14ac:dyDescent="0.3">
      <c r="A144" s="21"/>
      <c r="B144" s="5"/>
      <c r="C144" s="5"/>
      <c r="D144" s="5"/>
      <c r="E144" s="5"/>
      <c r="F144" s="24"/>
      <c r="G144" s="23"/>
      <c r="H144" s="19" t="str">
        <f t="shared" si="8"/>
        <v/>
      </c>
      <c r="I144" s="5"/>
      <c r="J144" s="21"/>
      <c r="K144" s="21"/>
      <c r="L144" s="32" t="str">
        <f t="shared" si="9"/>
        <v/>
      </c>
      <c r="M144" s="19">
        <f t="shared" si="10"/>
        <v>0</v>
      </c>
      <c r="N144" s="32" t="str">
        <f t="shared" ca="1" si="11"/>
        <v/>
      </c>
    </row>
    <row r="145" spans="1:14" x14ac:dyDescent="0.3">
      <c r="A145" s="21"/>
      <c r="B145" s="5"/>
      <c r="C145" s="5"/>
      <c r="D145" s="5"/>
      <c r="E145" s="5"/>
      <c r="F145" s="24"/>
      <c r="G145" s="23"/>
      <c r="H145" s="19" t="str">
        <f t="shared" si="8"/>
        <v/>
      </c>
      <c r="I145" s="5"/>
      <c r="J145" s="21"/>
      <c r="K145" s="21"/>
      <c r="L145" s="32" t="str">
        <f t="shared" si="9"/>
        <v/>
      </c>
      <c r="M145" s="19">
        <f t="shared" si="10"/>
        <v>0</v>
      </c>
      <c r="N145" s="32" t="str">
        <f t="shared" ca="1" si="11"/>
        <v/>
      </c>
    </row>
    <row r="146" spans="1:14" x14ac:dyDescent="0.3">
      <c r="A146" s="21"/>
      <c r="B146" s="5"/>
      <c r="C146" s="5"/>
      <c r="D146" s="5"/>
      <c r="E146" s="5"/>
      <c r="F146" s="24"/>
      <c r="G146" s="23"/>
      <c r="H146" s="19" t="str">
        <f t="shared" si="8"/>
        <v/>
      </c>
      <c r="I146" s="5"/>
      <c r="J146" s="21"/>
      <c r="K146" s="21"/>
      <c r="L146" s="32" t="str">
        <f t="shared" si="9"/>
        <v/>
      </c>
      <c r="M146" s="19">
        <f t="shared" si="10"/>
        <v>0</v>
      </c>
      <c r="N146" s="32" t="str">
        <f t="shared" ca="1" si="11"/>
        <v/>
      </c>
    </row>
    <row r="147" spans="1:14" x14ac:dyDescent="0.3">
      <c r="A147" s="21"/>
      <c r="B147" s="5"/>
      <c r="C147" s="5"/>
      <c r="D147" s="5"/>
      <c r="E147" s="5"/>
      <c r="F147" s="24"/>
      <c r="G147" s="23"/>
      <c r="H147" s="19" t="str">
        <f t="shared" si="8"/>
        <v/>
      </c>
      <c r="I147" s="5"/>
      <c r="J147" s="21"/>
      <c r="K147" s="21"/>
      <c r="L147" s="32" t="str">
        <f t="shared" si="9"/>
        <v/>
      </c>
      <c r="M147" s="19">
        <f t="shared" si="10"/>
        <v>0</v>
      </c>
      <c r="N147" s="32" t="str">
        <f t="shared" ca="1" si="11"/>
        <v/>
      </c>
    </row>
    <row r="148" spans="1:14" x14ac:dyDescent="0.3">
      <c r="A148" s="21"/>
      <c r="B148" s="5"/>
      <c r="C148" s="5"/>
      <c r="D148" s="5"/>
      <c r="E148" s="5"/>
      <c r="F148" s="24"/>
      <c r="G148" s="23"/>
      <c r="H148" s="19" t="str">
        <f t="shared" si="8"/>
        <v/>
      </c>
      <c r="I148" s="5"/>
      <c r="J148" s="21"/>
      <c r="K148" s="21"/>
      <c r="L148" s="32" t="str">
        <f t="shared" si="9"/>
        <v/>
      </c>
      <c r="M148" s="19">
        <f t="shared" si="10"/>
        <v>0</v>
      </c>
      <c r="N148" s="32" t="str">
        <f t="shared" ca="1" si="11"/>
        <v/>
      </c>
    </row>
    <row r="149" spans="1:14" x14ac:dyDescent="0.3">
      <c r="A149" s="21"/>
      <c r="B149" s="5"/>
      <c r="C149" s="5"/>
      <c r="D149" s="5"/>
      <c r="E149" s="5"/>
      <c r="F149" s="24"/>
      <c r="G149" s="23"/>
      <c r="H149" s="19" t="str">
        <f t="shared" si="8"/>
        <v/>
      </c>
      <c r="I149" s="5"/>
      <c r="J149" s="21"/>
      <c r="K149" s="21"/>
      <c r="L149" s="32" t="str">
        <f t="shared" si="9"/>
        <v/>
      </c>
      <c r="M149" s="19">
        <f t="shared" si="10"/>
        <v>0</v>
      </c>
      <c r="N149" s="32" t="str">
        <f t="shared" ca="1" si="11"/>
        <v/>
      </c>
    </row>
    <row r="150" spans="1:14" x14ac:dyDescent="0.3">
      <c r="A150" s="21"/>
      <c r="B150" s="5"/>
      <c r="C150" s="5"/>
      <c r="D150" s="5"/>
      <c r="E150" s="5"/>
      <c r="F150" s="24"/>
      <c r="G150" s="23"/>
      <c r="H150" s="19" t="str">
        <f t="shared" si="8"/>
        <v/>
      </c>
      <c r="I150" s="5"/>
      <c r="J150" s="21"/>
      <c r="K150" s="21"/>
      <c r="L150" s="32" t="str">
        <f t="shared" si="9"/>
        <v/>
      </c>
      <c r="M150" s="19">
        <f t="shared" si="10"/>
        <v>0</v>
      </c>
      <c r="N150" s="32" t="str">
        <f t="shared" ca="1" si="11"/>
        <v/>
      </c>
    </row>
    <row r="151" spans="1:14" x14ac:dyDescent="0.3">
      <c r="A151" s="21"/>
      <c r="B151" s="5"/>
      <c r="C151" s="5"/>
      <c r="D151" s="5"/>
      <c r="E151" s="5"/>
      <c r="F151" s="24"/>
      <c r="G151" s="23"/>
      <c r="H151" s="19" t="str">
        <f t="shared" si="8"/>
        <v/>
      </c>
      <c r="I151" s="5"/>
      <c r="J151" s="21"/>
      <c r="K151" s="21"/>
      <c r="L151" s="32" t="str">
        <f t="shared" si="9"/>
        <v/>
      </c>
      <c r="M151" s="19">
        <f t="shared" si="10"/>
        <v>0</v>
      </c>
      <c r="N151" s="32" t="str">
        <f t="shared" ca="1" si="11"/>
        <v/>
      </c>
    </row>
    <row r="152" spans="1:14" x14ac:dyDescent="0.3">
      <c r="A152" s="21"/>
      <c r="B152" s="5"/>
      <c r="C152" s="5"/>
      <c r="D152" s="5"/>
      <c r="E152" s="5"/>
      <c r="F152" s="24"/>
      <c r="G152" s="23"/>
      <c r="H152" s="19" t="str">
        <f t="shared" si="8"/>
        <v/>
      </c>
      <c r="I152" s="5"/>
      <c r="J152" s="21"/>
      <c r="K152" s="21"/>
      <c r="L152" s="32" t="str">
        <f t="shared" si="9"/>
        <v/>
      </c>
      <c r="M152" s="19">
        <f t="shared" si="10"/>
        <v>0</v>
      </c>
      <c r="N152" s="32" t="str">
        <f t="shared" ca="1" si="11"/>
        <v/>
      </c>
    </row>
    <row r="153" spans="1:14" x14ac:dyDescent="0.3">
      <c r="A153" s="21"/>
      <c r="B153" s="5"/>
      <c r="C153" s="5"/>
      <c r="D153" s="5"/>
      <c r="E153" s="5"/>
      <c r="F153" s="24"/>
      <c r="G153" s="23"/>
      <c r="H153" s="19" t="str">
        <f t="shared" si="8"/>
        <v/>
      </c>
      <c r="I153" s="5"/>
      <c r="J153" s="21"/>
      <c r="K153" s="21"/>
      <c r="L153" s="32" t="str">
        <f t="shared" si="9"/>
        <v/>
      </c>
      <c r="M153" s="19">
        <f t="shared" si="10"/>
        <v>0</v>
      </c>
      <c r="N153" s="32" t="str">
        <f t="shared" ca="1" si="11"/>
        <v/>
      </c>
    </row>
    <row r="154" spans="1:14" x14ac:dyDescent="0.3">
      <c r="A154" s="21"/>
      <c r="B154" s="5"/>
      <c r="C154" s="5"/>
      <c r="D154" s="5"/>
      <c r="E154" s="5"/>
      <c r="F154" s="24"/>
      <c r="G154" s="23"/>
      <c r="H154" s="19" t="str">
        <f t="shared" si="8"/>
        <v/>
      </c>
      <c r="I154" s="5"/>
      <c r="J154" s="21"/>
      <c r="K154" s="21"/>
      <c r="L154" s="32" t="str">
        <f t="shared" si="9"/>
        <v/>
      </c>
      <c r="M154" s="19">
        <f t="shared" si="10"/>
        <v>0</v>
      </c>
      <c r="N154" s="32" t="str">
        <f t="shared" ca="1" si="11"/>
        <v/>
      </c>
    </row>
    <row r="155" spans="1:14" x14ac:dyDescent="0.3">
      <c r="A155" s="21"/>
      <c r="B155" s="5"/>
      <c r="C155" s="5"/>
      <c r="D155" s="5"/>
      <c r="E155" s="5"/>
      <c r="F155" s="24"/>
      <c r="G155" s="23"/>
      <c r="H155" s="19" t="str">
        <f t="shared" si="8"/>
        <v/>
      </c>
      <c r="I155" s="5"/>
      <c r="J155" s="21"/>
      <c r="K155" s="21"/>
      <c r="L155" s="32" t="str">
        <f t="shared" si="9"/>
        <v/>
      </c>
      <c r="M155" s="19">
        <f t="shared" si="10"/>
        <v>0</v>
      </c>
      <c r="N155" s="32" t="str">
        <f t="shared" ca="1" si="11"/>
        <v/>
      </c>
    </row>
    <row r="156" spans="1:14" x14ac:dyDescent="0.3">
      <c r="A156" s="21"/>
      <c r="B156" s="5"/>
      <c r="C156" s="5"/>
      <c r="D156" s="5"/>
      <c r="E156" s="5"/>
      <c r="F156" s="24"/>
      <c r="G156" s="23"/>
      <c r="H156" s="19" t="str">
        <f t="shared" si="8"/>
        <v/>
      </c>
      <c r="I156" s="5"/>
      <c r="J156" s="21"/>
      <c r="K156" s="21"/>
      <c r="L156" s="32" t="str">
        <f t="shared" si="9"/>
        <v/>
      </c>
      <c r="M156" s="19">
        <f t="shared" si="10"/>
        <v>0</v>
      </c>
      <c r="N156" s="32" t="str">
        <f t="shared" ca="1" si="11"/>
        <v/>
      </c>
    </row>
    <row r="157" spans="1:14" x14ac:dyDescent="0.3">
      <c r="A157" s="21"/>
      <c r="B157" s="5"/>
      <c r="C157" s="5"/>
      <c r="D157" s="5"/>
      <c r="E157" s="5"/>
      <c r="F157" s="24"/>
      <c r="G157" s="23"/>
      <c r="H157" s="19" t="str">
        <f t="shared" si="8"/>
        <v/>
      </c>
      <c r="I157" s="5"/>
      <c r="J157" s="21"/>
      <c r="K157" s="21"/>
      <c r="L157" s="32" t="str">
        <f t="shared" si="9"/>
        <v/>
      </c>
      <c r="M157" s="19">
        <f t="shared" si="10"/>
        <v>0</v>
      </c>
      <c r="N157" s="32" t="str">
        <f t="shared" ca="1" si="11"/>
        <v/>
      </c>
    </row>
    <row r="158" spans="1:14" x14ac:dyDescent="0.3">
      <c r="A158" s="21"/>
      <c r="B158" s="5"/>
      <c r="C158" s="5"/>
      <c r="D158" s="5"/>
      <c r="E158" s="5"/>
      <c r="F158" s="24"/>
      <c r="G158" s="23"/>
      <c r="H158" s="19" t="str">
        <f t="shared" si="8"/>
        <v/>
      </c>
      <c r="I158" s="5"/>
      <c r="J158" s="21"/>
      <c r="K158" s="21"/>
      <c r="L158" s="32" t="str">
        <f t="shared" si="9"/>
        <v/>
      </c>
      <c r="M158" s="19">
        <f t="shared" si="10"/>
        <v>0</v>
      </c>
      <c r="N158" s="32" t="str">
        <f t="shared" ca="1" si="11"/>
        <v/>
      </c>
    </row>
    <row r="159" spans="1:14" x14ac:dyDescent="0.3">
      <c r="A159" s="21"/>
      <c r="B159" s="5"/>
      <c r="C159" s="5"/>
      <c r="D159" s="5"/>
      <c r="E159" s="5"/>
      <c r="F159" s="24"/>
      <c r="G159" s="23"/>
      <c r="H159" s="19" t="str">
        <f t="shared" si="8"/>
        <v/>
      </c>
      <c r="I159" s="5"/>
      <c r="J159" s="21"/>
      <c r="K159" s="21"/>
      <c r="L159" s="32" t="str">
        <f t="shared" si="9"/>
        <v/>
      </c>
      <c r="M159" s="19">
        <f t="shared" si="10"/>
        <v>0</v>
      </c>
      <c r="N159" s="32" t="str">
        <f t="shared" ca="1" si="11"/>
        <v/>
      </c>
    </row>
    <row r="160" spans="1:14" x14ac:dyDescent="0.3">
      <c r="A160" s="21"/>
      <c r="B160" s="5"/>
      <c r="C160" s="5"/>
      <c r="D160" s="5"/>
      <c r="E160" s="5"/>
      <c r="F160" s="24"/>
      <c r="G160" s="23"/>
      <c r="H160" s="19" t="str">
        <f t="shared" si="8"/>
        <v/>
      </c>
      <c r="I160" s="5"/>
      <c r="J160" s="21"/>
      <c r="K160" s="21"/>
      <c r="L160" s="32" t="str">
        <f t="shared" si="9"/>
        <v/>
      </c>
      <c r="M160" s="19">
        <f t="shared" si="10"/>
        <v>0</v>
      </c>
      <c r="N160" s="32" t="str">
        <f t="shared" ca="1" si="11"/>
        <v/>
      </c>
    </row>
    <row r="161" spans="1:14" x14ac:dyDescent="0.3">
      <c r="A161" s="21"/>
      <c r="B161" s="5"/>
      <c r="C161" s="5"/>
      <c r="D161" s="5"/>
      <c r="E161" s="5"/>
      <c r="F161" s="24"/>
      <c r="G161" s="23"/>
      <c r="H161" s="19" t="str">
        <f t="shared" si="8"/>
        <v/>
      </c>
      <c r="I161" s="5"/>
      <c r="J161" s="21"/>
      <c r="K161" s="21"/>
      <c r="L161" s="32" t="str">
        <f t="shared" si="9"/>
        <v/>
      </c>
      <c r="M161" s="19">
        <f t="shared" si="10"/>
        <v>0</v>
      </c>
      <c r="N161" s="32" t="str">
        <f t="shared" ca="1" si="11"/>
        <v/>
      </c>
    </row>
    <row r="162" spans="1:14" x14ac:dyDescent="0.3">
      <c r="A162" s="21"/>
      <c r="B162" s="5"/>
      <c r="C162" s="5"/>
      <c r="D162" s="5"/>
      <c r="E162" s="5"/>
      <c r="F162" s="24"/>
      <c r="G162" s="23"/>
      <c r="H162" s="19" t="str">
        <f t="shared" si="8"/>
        <v/>
      </c>
      <c r="I162" s="5"/>
      <c r="J162" s="21"/>
      <c r="K162" s="21"/>
      <c r="L162" s="32" t="str">
        <f t="shared" si="9"/>
        <v/>
      </c>
      <c r="M162" s="19">
        <f t="shared" si="10"/>
        <v>0</v>
      </c>
      <c r="N162" s="32" t="str">
        <f t="shared" ca="1" si="11"/>
        <v/>
      </c>
    </row>
    <row r="163" spans="1:14" x14ac:dyDescent="0.3">
      <c r="A163" s="21"/>
      <c r="B163" s="5"/>
      <c r="C163" s="5"/>
      <c r="D163" s="5"/>
      <c r="E163" s="5"/>
      <c r="F163" s="24"/>
      <c r="G163" s="23"/>
      <c r="H163" s="19" t="str">
        <f t="shared" si="8"/>
        <v/>
      </c>
      <c r="I163" s="5"/>
      <c r="J163" s="21"/>
      <c r="K163" s="21"/>
      <c r="L163" s="32" t="str">
        <f t="shared" si="9"/>
        <v/>
      </c>
      <c r="M163" s="19">
        <f t="shared" si="10"/>
        <v>0</v>
      </c>
      <c r="N163" s="32" t="str">
        <f t="shared" ca="1" si="11"/>
        <v/>
      </c>
    </row>
    <row r="164" spans="1:14" x14ac:dyDescent="0.3">
      <c r="A164" s="21"/>
      <c r="B164" s="5"/>
      <c r="C164" s="5"/>
      <c r="D164" s="5"/>
      <c r="E164" s="5"/>
      <c r="F164" s="24"/>
      <c r="G164" s="23"/>
      <c r="H164" s="19" t="str">
        <f t="shared" si="8"/>
        <v/>
      </c>
      <c r="I164" s="5"/>
      <c r="J164" s="21"/>
      <c r="K164" s="21"/>
      <c r="L164" s="32" t="str">
        <f t="shared" si="9"/>
        <v/>
      </c>
      <c r="M164" s="19">
        <f t="shared" si="10"/>
        <v>0</v>
      </c>
      <c r="N164" s="32" t="str">
        <f t="shared" ca="1" si="11"/>
        <v/>
      </c>
    </row>
    <row r="165" spans="1:14" x14ac:dyDescent="0.3">
      <c r="A165" s="21"/>
      <c r="B165" s="5"/>
      <c r="C165" s="5"/>
      <c r="D165" s="5"/>
      <c r="E165" s="5"/>
      <c r="F165" s="24"/>
      <c r="G165" s="23"/>
      <c r="H165" s="19" t="str">
        <f t="shared" si="8"/>
        <v/>
      </c>
      <c r="I165" s="5"/>
      <c r="J165" s="21"/>
      <c r="K165" s="21"/>
      <c r="L165" s="32" t="str">
        <f t="shared" si="9"/>
        <v/>
      </c>
      <c r="M165" s="19">
        <f t="shared" si="10"/>
        <v>0</v>
      </c>
      <c r="N165" s="32" t="str">
        <f t="shared" ca="1" si="11"/>
        <v/>
      </c>
    </row>
    <row r="166" spans="1:14" x14ac:dyDescent="0.3">
      <c r="A166" s="21"/>
      <c r="B166" s="5"/>
      <c r="C166" s="5"/>
      <c r="D166" s="5"/>
      <c r="E166" s="5"/>
      <c r="F166" s="24"/>
      <c r="G166" s="23"/>
      <c r="H166" s="19" t="str">
        <f t="shared" si="8"/>
        <v/>
      </c>
      <c r="I166" s="5"/>
      <c r="J166" s="21"/>
      <c r="K166" s="21"/>
      <c r="L166" s="32" t="str">
        <f t="shared" si="9"/>
        <v/>
      </c>
      <c r="M166" s="19">
        <f t="shared" si="10"/>
        <v>0</v>
      </c>
      <c r="N166" s="32" t="str">
        <f t="shared" ca="1" si="11"/>
        <v/>
      </c>
    </row>
    <row r="167" spans="1:14" x14ac:dyDescent="0.3">
      <c r="A167" s="21"/>
      <c r="B167" s="5"/>
      <c r="C167" s="5"/>
      <c r="D167" s="5"/>
      <c r="E167" s="5"/>
      <c r="F167" s="24"/>
      <c r="G167" s="23"/>
      <c r="H167" s="19" t="str">
        <f t="shared" si="8"/>
        <v/>
      </c>
      <c r="I167" s="5"/>
      <c r="J167" s="21"/>
      <c r="K167" s="21"/>
      <c r="L167" s="32" t="str">
        <f t="shared" si="9"/>
        <v/>
      </c>
      <c r="M167" s="19">
        <f t="shared" si="10"/>
        <v>0</v>
      </c>
      <c r="N167" s="32" t="str">
        <f t="shared" ca="1" si="11"/>
        <v/>
      </c>
    </row>
    <row r="168" spans="1:14" x14ac:dyDescent="0.3">
      <c r="A168" s="21"/>
      <c r="B168" s="5"/>
      <c r="C168" s="5"/>
      <c r="D168" s="5"/>
      <c r="E168" s="5"/>
      <c r="F168" s="24"/>
      <c r="G168" s="23"/>
      <c r="H168" s="19" t="str">
        <f t="shared" si="8"/>
        <v/>
      </c>
      <c r="I168" s="5"/>
      <c r="J168" s="21"/>
      <c r="K168" s="21"/>
      <c r="L168" s="32" t="str">
        <f t="shared" si="9"/>
        <v/>
      </c>
      <c r="M168" s="19">
        <f t="shared" si="10"/>
        <v>0</v>
      </c>
      <c r="N168" s="32" t="str">
        <f t="shared" ca="1" si="11"/>
        <v/>
      </c>
    </row>
    <row r="169" spans="1:14" x14ac:dyDescent="0.3">
      <c r="A169" s="21"/>
      <c r="B169" s="5"/>
      <c r="C169" s="5"/>
      <c r="D169" s="5"/>
      <c r="E169" s="5"/>
      <c r="F169" s="24"/>
      <c r="G169" s="23"/>
      <c r="H169" s="19" t="str">
        <f t="shared" si="8"/>
        <v/>
      </c>
      <c r="I169" s="5"/>
      <c r="J169" s="21"/>
      <c r="K169" s="21"/>
      <c r="L169" s="32" t="str">
        <f t="shared" si="9"/>
        <v/>
      </c>
      <c r="M169" s="19">
        <f t="shared" si="10"/>
        <v>0</v>
      </c>
      <c r="N169" s="32" t="str">
        <f t="shared" ca="1" si="11"/>
        <v/>
      </c>
    </row>
    <row r="170" spans="1:14" x14ac:dyDescent="0.3">
      <c r="A170" s="21"/>
      <c r="B170" s="5"/>
      <c r="C170" s="5"/>
      <c r="D170" s="5"/>
      <c r="E170" s="5"/>
      <c r="F170" s="24"/>
      <c r="G170" s="23"/>
      <c r="H170" s="19" t="str">
        <f t="shared" si="8"/>
        <v/>
      </c>
      <c r="I170" s="5"/>
      <c r="J170" s="21"/>
      <c r="K170" s="21"/>
      <c r="L170" s="32" t="str">
        <f t="shared" si="9"/>
        <v/>
      </c>
      <c r="M170" s="19">
        <f t="shared" si="10"/>
        <v>0</v>
      </c>
      <c r="N170" s="32" t="str">
        <f t="shared" ca="1" si="11"/>
        <v/>
      </c>
    </row>
    <row r="171" spans="1:14" x14ac:dyDescent="0.3">
      <c r="A171" s="21"/>
      <c r="B171" s="5"/>
      <c r="C171" s="5"/>
      <c r="D171" s="5"/>
      <c r="E171" s="5"/>
      <c r="F171" s="24"/>
      <c r="G171" s="23"/>
      <c r="H171" s="19" t="str">
        <f t="shared" si="8"/>
        <v/>
      </c>
      <c r="I171" s="5"/>
      <c r="J171" s="21"/>
      <c r="K171" s="21"/>
      <c r="L171" s="32" t="str">
        <f t="shared" si="9"/>
        <v/>
      </c>
      <c r="M171" s="19">
        <f t="shared" si="10"/>
        <v>0</v>
      </c>
      <c r="N171" s="32" t="str">
        <f t="shared" ca="1" si="11"/>
        <v/>
      </c>
    </row>
    <row r="172" spans="1:14" x14ac:dyDescent="0.3">
      <c r="A172" s="21"/>
      <c r="B172" s="5"/>
      <c r="C172" s="5"/>
      <c r="D172" s="5"/>
      <c r="E172" s="5"/>
      <c r="F172" s="24"/>
      <c r="G172" s="23"/>
      <c r="H172" s="19" t="str">
        <f t="shared" si="8"/>
        <v/>
      </c>
      <c r="I172" s="5"/>
      <c r="J172" s="21"/>
      <c r="K172" s="21"/>
      <c r="L172" s="32" t="str">
        <f t="shared" si="9"/>
        <v/>
      </c>
      <c r="M172" s="19">
        <f t="shared" si="10"/>
        <v>0</v>
      </c>
      <c r="N172" s="32" t="str">
        <f t="shared" ca="1" si="11"/>
        <v/>
      </c>
    </row>
    <row r="173" spans="1:14" x14ac:dyDescent="0.3">
      <c r="A173" s="21"/>
      <c r="B173" s="5"/>
      <c r="C173" s="5"/>
      <c r="D173" s="5"/>
      <c r="E173" s="5"/>
      <c r="F173" s="24"/>
      <c r="G173" s="23"/>
      <c r="H173" s="19" t="str">
        <f t="shared" si="8"/>
        <v/>
      </c>
      <c r="I173" s="5"/>
      <c r="J173" s="21"/>
      <c r="K173" s="21"/>
      <c r="L173" s="32" t="str">
        <f t="shared" si="9"/>
        <v/>
      </c>
      <c r="M173" s="19">
        <f t="shared" si="10"/>
        <v>0</v>
      </c>
      <c r="N173" s="32" t="str">
        <f t="shared" ca="1" si="11"/>
        <v/>
      </c>
    </row>
    <row r="174" spans="1:14" x14ac:dyDescent="0.3">
      <c r="A174" s="21"/>
      <c r="B174" s="5"/>
      <c r="C174" s="5"/>
      <c r="D174" s="5"/>
      <c r="E174" s="5"/>
      <c r="F174" s="24"/>
      <c r="G174" s="23"/>
      <c r="H174" s="19" t="str">
        <f t="shared" si="8"/>
        <v/>
      </c>
      <c r="I174" s="5"/>
      <c r="J174" s="21"/>
      <c r="K174" s="21"/>
      <c r="L174" s="32" t="str">
        <f t="shared" si="9"/>
        <v/>
      </c>
      <c r="M174" s="19">
        <f t="shared" si="10"/>
        <v>0</v>
      </c>
      <c r="N174" s="32" t="str">
        <f t="shared" ca="1" si="11"/>
        <v/>
      </c>
    </row>
    <row r="175" spans="1:14" x14ac:dyDescent="0.3">
      <c r="A175" s="21"/>
      <c r="B175" s="5"/>
      <c r="C175" s="5"/>
      <c r="D175" s="5"/>
      <c r="E175" s="5"/>
      <c r="F175" s="24"/>
      <c r="G175" s="23"/>
      <c r="H175" s="19" t="str">
        <f t="shared" si="8"/>
        <v/>
      </c>
      <c r="I175" s="5"/>
      <c r="J175" s="21"/>
      <c r="K175" s="21"/>
      <c r="L175" s="32" t="str">
        <f t="shared" si="9"/>
        <v/>
      </c>
      <c r="M175" s="19">
        <f t="shared" si="10"/>
        <v>0</v>
      </c>
      <c r="N175" s="32" t="str">
        <f t="shared" ca="1" si="11"/>
        <v/>
      </c>
    </row>
    <row r="176" spans="1:14" x14ac:dyDescent="0.3">
      <c r="A176" s="21"/>
      <c r="B176" s="5"/>
      <c r="C176" s="5"/>
      <c r="D176" s="5"/>
      <c r="E176" s="5"/>
      <c r="F176" s="24"/>
      <c r="G176" s="23"/>
      <c r="H176" s="19" t="str">
        <f t="shared" si="8"/>
        <v/>
      </c>
      <c r="I176" s="5"/>
      <c r="J176" s="21"/>
      <c r="K176" s="21"/>
      <c r="L176" s="32" t="str">
        <f t="shared" si="9"/>
        <v/>
      </c>
      <c r="M176" s="19">
        <f t="shared" si="10"/>
        <v>0</v>
      </c>
      <c r="N176" s="32" t="str">
        <f t="shared" ca="1" si="11"/>
        <v/>
      </c>
    </row>
    <row r="177" spans="1:14" x14ac:dyDescent="0.3">
      <c r="A177" s="21"/>
      <c r="B177" s="5"/>
      <c r="C177" s="5"/>
      <c r="D177" s="5"/>
      <c r="E177" s="5"/>
      <c r="F177" s="24"/>
      <c r="G177" s="23"/>
      <c r="H177" s="19" t="str">
        <f t="shared" si="8"/>
        <v/>
      </c>
      <c r="I177" s="5"/>
      <c r="J177" s="21"/>
      <c r="K177" s="21"/>
      <c r="L177" s="32" t="str">
        <f t="shared" si="9"/>
        <v/>
      </c>
      <c r="M177" s="19">
        <f t="shared" si="10"/>
        <v>0</v>
      </c>
      <c r="N177" s="32" t="str">
        <f t="shared" ca="1" si="11"/>
        <v/>
      </c>
    </row>
    <row r="178" spans="1:14" x14ac:dyDescent="0.3">
      <c r="A178" s="21"/>
      <c r="B178" s="5"/>
      <c r="C178" s="5"/>
      <c r="D178" s="5"/>
      <c r="E178" s="5"/>
      <c r="F178" s="24"/>
      <c r="G178" s="23"/>
      <c r="H178" s="19" t="str">
        <f t="shared" si="8"/>
        <v/>
      </c>
      <c r="I178" s="5"/>
      <c r="J178" s="21"/>
      <c r="K178" s="21"/>
      <c r="L178" s="32" t="str">
        <f t="shared" si="9"/>
        <v/>
      </c>
      <c r="M178" s="19">
        <f t="shared" si="10"/>
        <v>0</v>
      </c>
      <c r="N178" s="32" t="str">
        <f t="shared" ca="1" si="11"/>
        <v/>
      </c>
    </row>
    <row r="179" spans="1:14" x14ac:dyDescent="0.3">
      <c r="A179" s="21"/>
      <c r="B179" s="5"/>
      <c r="C179" s="5"/>
      <c r="D179" s="5"/>
      <c r="E179" s="5"/>
      <c r="F179" s="24"/>
      <c r="G179" s="23"/>
      <c r="H179" s="19" t="str">
        <f t="shared" si="8"/>
        <v/>
      </c>
      <c r="I179" s="5"/>
      <c r="J179" s="21"/>
      <c r="K179" s="21"/>
      <c r="L179" s="32" t="str">
        <f t="shared" si="9"/>
        <v/>
      </c>
      <c r="M179" s="19">
        <f t="shared" si="10"/>
        <v>0</v>
      </c>
      <c r="N179" s="32" t="str">
        <f t="shared" ca="1" si="11"/>
        <v/>
      </c>
    </row>
    <row r="180" spans="1:14" x14ac:dyDescent="0.3">
      <c r="A180" s="21"/>
      <c r="B180" s="5"/>
      <c r="C180" s="5"/>
      <c r="D180" s="5"/>
      <c r="E180" s="5"/>
      <c r="F180" s="24"/>
      <c r="G180" s="23"/>
      <c r="H180" s="19" t="str">
        <f t="shared" si="8"/>
        <v/>
      </c>
      <c r="I180" s="5"/>
      <c r="J180" s="21"/>
      <c r="K180" s="21"/>
      <c r="L180" s="32" t="str">
        <f t="shared" si="9"/>
        <v/>
      </c>
      <c r="M180" s="19">
        <f t="shared" si="10"/>
        <v>0</v>
      </c>
      <c r="N180" s="32" t="str">
        <f t="shared" ca="1" si="11"/>
        <v/>
      </c>
    </row>
    <row r="181" spans="1:14" x14ac:dyDescent="0.3">
      <c r="A181" s="21"/>
      <c r="B181" s="5"/>
      <c r="C181" s="5"/>
      <c r="D181" s="5"/>
      <c r="E181" s="5"/>
      <c r="F181" s="24"/>
      <c r="G181" s="23"/>
      <c r="H181" s="19" t="str">
        <f t="shared" si="8"/>
        <v/>
      </c>
      <c r="I181" s="5"/>
      <c r="J181" s="21"/>
      <c r="K181" s="21"/>
      <c r="L181" s="32" t="str">
        <f t="shared" si="9"/>
        <v/>
      </c>
      <c r="M181" s="19">
        <f t="shared" si="10"/>
        <v>0</v>
      </c>
      <c r="N181" s="32" t="str">
        <f t="shared" ca="1" si="11"/>
        <v/>
      </c>
    </row>
    <row r="182" spans="1:14" x14ac:dyDescent="0.3">
      <c r="A182" s="21"/>
      <c r="B182" s="5"/>
      <c r="C182" s="5"/>
      <c r="D182" s="5"/>
      <c r="E182" s="5"/>
      <c r="F182" s="24"/>
      <c r="G182" s="23"/>
      <c r="H182" s="19" t="str">
        <f t="shared" si="8"/>
        <v/>
      </c>
      <c r="I182" s="5"/>
      <c r="J182" s="21"/>
      <c r="K182" s="21"/>
      <c r="L182" s="32" t="str">
        <f t="shared" si="9"/>
        <v/>
      </c>
      <c r="M182" s="19">
        <f t="shared" si="10"/>
        <v>0</v>
      </c>
      <c r="N182" s="32" t="str">
        <f t="shared" ca="1" si="11"/>
        <v/>
      </c>
    </row>
    <row r="183" spans="1:14" x14ac:dyDescent="0.3">
      <c r="A183" s="21"/>
      <c r="B183" s="5"/>
      <c r="C183" s="5"/>
      <c r="D183" s="5"/>
      <c r="E183" s="5"/>
      <c r="F183" s="24"/>
      <c r="G183" s="23"/>
      <c r="H183" s="19" t="str">
        <f t="shared" si="8"/>
        <v/>
      </c>
      <c r="I183" s="5"/>
      <c r="J183" s="21"/>
      <c r="K183" s="21"/>
      <c r="L183" s="32" t="str">
        <f t="shared" si="9"/>
        <v/>
      </c>
      <c r="M183" s="19">
        <f t="shared" si="10"/>
        <v>0</v>
      </c>
      <c r="N183" s="32" t="str">
        <f t="shared" ca="1" si="11"/>
        <v/>
      </c>
    </row>
    <row r="184" spans="1:14" x14ac:dyDescent="0.3">
      <c r="A184" s="21"/>
      <c r="B184" s="5"/>
      <c r="C184" s="5"/>
      <c r="D184" s="5"/>
      <c r="E184" s="5"/>
      <c r="F184" s="24"/>
      <c r="G184" s="23"/>
      <c r="H184" s="19" t="str">
        <f t="shared" si="8"/>
        <v/>
      </c>
      <c r="I184" s="5"/>
      <c r="J184" s="21"/>
      <c r="K184" s="21"/>
      <c r="L184" s="32" t="str">
        <f t="shared" si="9"/>
        <v/>
      </c>
      <c r="M184" s="19">
        <f t="shared" si="10"/>
        <v>0</v>
      </c>
      <c r="N184" s="32" t="str">
        <f t="shared" ca="1" si="11"/>
        <v/>
      </c>
    </row>
    <row r="185" spans="1:14" x14ac:dyDescent="0.3">
      <c r="A185" s="21"/>
      <c r="B185" s="5"/>
      <c r="C185" s="5"/>
      <c r="D185" s="5"/>
      <c r="E185" s="5"/>
      <c r="F185" s="24"/>
      <c r="G185" s="23"/>
      <c r="H185" s="19" t="str">
        <f t="shared" si="8"/>
        <v/>
      </c>
      <c r="I185" s="5"/>
      <c r="J185" s="21"/>
      <c r="K185" s="21"/>
      <c r="L185" s="32" t="str">
        <f t="shared" si="9"/>
        <v/>
      </c>
      <c r="M185" s="19">
        <f t="shared" si="10"/>
        <v>0</v>
      </c>
      <c r="N185" s="32" t="str">
        <f t="shared" ca="1" si="11"/>
        <v/>
      </c>
    </row>
    <row r="186" spans="1:14" x14ac:dyDescent="0.3">
      <c r="A186" s="21"/>
      <c r="B186" s="5"/>
      <c r="C186" s="5"/>
      <c r="D186" s="5"/>
      <c r="E186" s="5"/>
      <c r="F186" s="24"/>
      <c r="G186" s="23"/>
      <c r="H186" s="19" t="str">
        <f t="shared" si="8"/>
        <v/>
      </c>
      <c r="I186" s="5"/>
      <c r="J186" s="21"/>
      <c r="K186" s="21"/>
      <c r="L186" s="32" t="str">
        <f t="shared" si="9"/>
        <v/>
      </c>
      <c r="M186" s="19">
        <f t="shared" si="10"/>
        <v>0</v>
      </c>
      <c r="N186" s="32" t="str">
        <f t="shared" ca="1" si="11"/>
        <v/>
      </c>
    </row>
    <row r="187" spans="1:14" x14ac:dyDescent="0.3">
      <c r="A187" s="21"/>
      <c r="B187" s="5"/>
      <c r="C187" s="5"/>
      <c r="D187" s="5"/>
      <c r="E187" s="5"/>
      <c r="F187" s="24"/>
      <c r="G187" s="23"/>
      <c r="H187" s="19" t="str">
        <f t="shared" si="8"/>
        <v/>
      </c>
      <c r="I187" s="5"/>
      <c r="J187" s="21"/>
      <c r="K187" s="21"/>
      <c r="L187" s="32" t="str">
        <f t="shared" si="9"/>
        <v/>
      </c>
      <c r="M187" s="19">
        <f t="shared" si="10"/>
        <v>0</v>
      </c>
      <c r="N187" s="32" t="str">
        <f t="shared" ca="1" si="11"/>
        <v/>
      </c>
    </row>
    <row r="188" spans="1:14" x14ac:dyDescent="0.3">
      <c r="A188" s="21"/>
      <c r="B188" s="5"/>
      <c r="C188" s="5"/>
      <c r="D188" s="5"/>
      <c r="E188" s="5"/>
      <c r="F188" s="24"/>
      <c r="G188" s="23"/>
      <c r="H188" s="19" t="str">
        <f t="shared" si="8"/>
        <v/>
      </c>
      <c r="I188" s="5"/>
      <c r="J188" s="21"/>
      <c r="K188" s="21"/>
      <c r="L188" s="32" t="str">
        <f t="shared" si="9"/>
        <v/>
      </c>
      <c r="M188" s="19">
        <f t="shared" si="10"/>
        <v>0</v>
      </c>
      <c r="N188" s="32" t="str">
        <f t="shared" ca="1" si="11"/>
        <v/>
      </c>
    </row>
    <row r="189" spans="1:14" x14ac:dyDescent="0.3">
      <c r="A189" s="21"/>
      <c r="B189" s="5"/>
      <c r="C189" s="5"/>
      <c r="D189" s="5"/>
      <c r="E189" s="5"/>
      <c r="F189" s="24"/>
      <c r="G189" s="23"/>
      <c r="H189" s="19" t="str">
        <f t="shared" si="8"/>
        <v/>
      </c>
      <c r="I189" s="5"/>
      <c r="J189" s="21"/>
      <c r="K189" s="21"/>
      <c r="L189" s="32" t="str">
        <f t="shared" si="9"/>
        <v/>
      </c>
      <c r="M189" s="19">
        <f t="shared" si="10"/>
        <v>0</v>
      </c>
      <c r="N189" s="32" t="str">
        <f t="shared" ca="1" si="11"/>
        <v/>
      </c>
    </row>
    <row r="190" spans="1:14" x14ac:dyDescent="0.3">
      <c r="A190" s="21"/>
      <c r="B190" s="5"/>
      <c r="C190" s="5"/>
      <c r="D190" s="5"/>
      <c r="E190" s="5"/>
      <c r="F190" s="24"/>
      <c r="G190" s="23"/>
      <c r="H190" s="19" t="str">
        <f t="shared" si="8"/>
        <v/>
      </c>
      <c r="I190" s="5"/>
      <c r="J190" s="21"/>
      <c r="K190" s="21"/>
      <c r="L190" s="32" t="str">
        <f t="shared" si="9"/>
        <v/>
      </c>
      <c r="M190" s="19">
        <f t="shared" si="10"/>
        <v>0</v>
      </c>
      <c r="N190" s="32" t="str">
        <f t="shared" ca="1" si="11"/>
        <v/>
      </c>
    </row>
    <row r="191" spans="1:14" x14ac:dyDescent="0.3">
      <c r="A191" s="21"/>
      <c r="B191" s="5"/>
      <c r="C191" s="5"/>
      <c r="D191" s="5"/>
      <c r="E191" s="5"/>
      <c r="F191" s="24"/>
      <c r="G191" s="23"/>
      <c r="H191" s="19" t="str">
        <f t="shared" si="8"/>
        <v/>
      </c>
      <c r="I191" s="5"/>
      <c r="J191" s="21"/>
      <c r="K191" s="21"/>
      <c r="L191" s="32" t="str">
        <f t="shared" si="9"/>
        <v/>
      </c>
      <c r="M191" s="19">
        <f t="shared" si="10"/>
        <v>0</v>
      </c>
      <c r="N191" s="32" t="str">
        <f t="shared" ca="1" si="11"/>
        <v/>
      </c>
    </row>
    <row r="192" spans="1:14" x14ac:dyDescent="0.3">
      <c r="A192" s="21"/>
      <c r="B192" s="5"/>
      <c r="C192" s="5"/>
      <c r="D192" s="5"/>
      <c r="E192" s="5"/>
      <c r="F192" s="24"/>
      <c r="G192" s="23"/>
      <c r="H192" s="19" t="str">
        <f t="shared" si="8"/>
        <v/>
      </c>
      <c r="I192" s="5"/>
      <c r="J192" s="21"/>
      <c r="K192" s="21"/>
      <c r="L192" s="32" t="str">
        <f t="shared" si="9"/>
        <v/>
      </c>
      <c r="M192" s="19">
        <f t="shared" si="10"/>
        <v>0</v>
      </c>
      <c r="N192" s="32" t="str">
        <f t="shared" ca="1" si="11"/>
        <v/>
      </c>
    </row>
    <row r="193" spans="1:14" x14ac:dyDescent="0.3">
      <c r="A193" s="21"/>
      <c r="B193" s="5"/>
      <c r="C193" s="5"/>
      <c r="D193" s="5"/>
      <c r="E193" s="5"/>
      <c r="F193" s="24"/>
      <c r="G193" s="23"/>
      <c r="H193" s="19" t="str">
        <f t="shared" si="8"/>
        <v/>
      </c>
      <c r="I193" s="5"/>
      <c r="J193" s="21"/>
      <c r="K193" s="21"/>
      <c r="L193" s="32" t="str">
        <f t="shared" si="9"/>
        <v/>
      </c>
      <c r="M193" s="19">
        <f t="shared" si="10"/>
        <v>0</v>
      </c>
      <c r="N193" s="32" t="str">
        <f t="shared" ca="1" si="11"/>
        <v/>
      </c>
    </row>
    <row r="194" spans="1:14" x14ac:dyDescent="0.3">
      <c r="A194" s="21"/>
      <c r="B194" s="5"/>
      <c r="C194" s="5"/>
      <c r="D194" s="5"/>
      <c r="E194" s="5"/>
      <c r="F194" s="24"/>
      <c r="G194" s="23"/>
      <c r="H194" s="19" t="str">
        <f t="shared" si="8"/>
        <v/>
      </c>
      <c r="I194" s="5"/>
      <c r="J194" s="21"/>
      <c r="K194" s="21"/>
      <c r="L194" s="32" t="str">
        <f t="shared" si="9"/>
        <v/>
      </c>
      <c r="M194" s="19">
        <f t="shared" si="10"/>
        <v>0</v>
      </c>
      <c r="N194" s="32" t="str">
        <f t="shared" ca="1" si="11"/>
        <v/>
      </c>
    </row>
    <row r="195" spans="1:14" x14ac:dyDescent="0.3">
      <c r="A195" s="21"/>
      <c r="B195" s="5"/>
      <c r="C195" s="5"/>
      <c r="D195" s="5"/>
      <c r="E195" s="5"/>
      <c r="F195" s="24"/>
      <c r="G195" s="23"/>
      <c r="H195" s="19" t="str">
        <f t="shared" si="8"/>
        <v/>
      </c>
      <c r="I195" s="5"/>
      <c r="J195" s="21"/>
      <c r="K195" s="21"/>
      <c r="L195" s="32" t="str">
        <f t="shared" si="9"/>
        <v/>
      </c>
      <c r="M195" s="19">
        <f t="shared" si="10"/>
        <v>0</v>
      </c>
      <c r="N195" s="32" t="str">
        <f t="shared" ca="1" si="11"/>
        <v/>
      </c>
    </row>
    <row r="196" spans="1:14" x14ac:dyDescent="0.3">
      <c r="A196" s="21"/>
      <c r="B196" s="5"/>
      <c r="C196" s="5"/>
      <c r="D196" s="5"/>
      <c r="E196" s="5"/>
      <c r="F196" s="24"/>
      <c r="G196" s="23"/>
      <c r="H196" s="19" t="str">
        <f t="shared" si="8"/>
        <v/>
      </c>
      <c r="I196" s="5"/>
      <c r="J196" s="21"/>
      <c r="K196" s="21"/>
      <c r="L196" s="32" t="str">
        <f t="shared" si="9"/>
        <v/>
      </c>
      <c r="M196" s="19">
        <f t="shared" si="10"/>
        <v>0</v>
      </c>
      <c r="N196" s="32" t="str">
        <f t="shared" ca="1" si="11"/>
        <v/>
      </c>
    </row>
    <row r="197" spans="1:14" x14ac:dyDescent="0.3">
      <c r="A197" s="21"/>
      <c r="B197" s="5"/>
      <c r="C197" s="5"/>
      <c r="D197" s="5"/>
      <c r="E197" s="5"/>
      <c r="F197" s="24"/>
      <c r="G197" s="23"/>
      <c r="H197" s="19" t="str">
        <f t="shared" ref="H197:H260" si="12">IF(OR(F197="",G197=""),"",F197*G197)</f>
        <v/>
      </c>
      <c r="I197" s="5"/>
      <c r="J197" s="21"/>
      <c r="K197" s="21"/>
      <c r="L197" s="32" t="str">
        <f t="shared" ref="L197:L260" si="13">IF(OR(J197="",K197=""),"",K197-J197)</f>
        <v/>
      </c>
      <c r="M197" s="19">
        <f t="shared" ref="M197:M260" si="14">IF(OR(H197="",K197&lt;&gt;""),0,H197)</f>
        <v>0</v>
      </c>
      <c r="N197" s="32" t="str">
        <f t="shared" ref="N197:N260" ca="1" si="15">IF(OR(M197=0,J197=""),"",TODAY()-J197)</f>
        <v/>
      </c>
    </row>
    <row r="198" spans="1:14" x14ac:dyDescent="0.3">
      <c r="A198" s="21"/>
      <c r="B198" s="5"/>
      <c r="C198" s="5"/>
      <c r="D198" s="5"/>
      <c r="E198" s="5"/>
      <c r="F198" s="24"/>
      <c r="G198" s="23"/>
      <c r="H198" s="19" t="str">
        <f t="shared" si="12"/>
        <v/>
      </c>
      <c r="I198" s="5"/>
      <c r="J198" s="21"/>
      <c r="K198" s="21"/>
      <c r="L198" s="32" t="str">
        <f t="shared" si="13"/>
        <v/>
      </c>
      <c r="M198" s="19">
        <f t="shared" si="14"/>
        <v>0</v>
      </c>
      <c r="N198" s="32" t="str">
        <f t="shared" ca="1" si="15"/>
        <v/>
      </c>
    </row>
    <row r="199" spans="1:14" x14ac:dyDescent="0.3">
      <c r="A199" s="21"/>
      <c r="B199" s="5"/>
      <c r="C199" s="5"/>
      <c r="D199" s="5"/>
      <c r="E199" s="5"/>
      <c r="F199" s="24"/>
      <c r="G199" s="23"/>
      <c r="H199" s="19" t="str">
        <f t="shared" si="12"/>
        <v/>
      </c>
      <c r="I199" s="5"/>
      <c r="J199" s="21"/>
      <c r="K199" s="21"/>
      <c r="L199" s="32" t="str">
        <f t="shared" si="13"/>
        <v/>
      </c>
      <c r="M199" s="19">
        <f t="shared" si="14"/>
        <v>0</v>
      </c>
      <c r="N199" s="32" t="str">
        <f t="shared" ca="1" si="15"/>
        <v/>
      </c>
    </row>
    <row r="200" spans="1:14" x14ac:dyDescent="0.3">
      <c r="A200" s="21"/>
      <c r="B200" s="5"/>
      <c r="C200" s="5"/>
      <c r="D200" s="5"/>
      <c r="E200" s="5"/>
      <c r="F200" s="24"/>
      <c r="G200" s="23"/>
      <c r="H200" s="19" t="str">
        <f t="shared" si="12"/>
        <v/>
      </c>
      <c r="I200" s="5"/>
      <c r="J200" s="21"/>
      <c r="K200" s="21"/>
      <c r="L200" s="32" t="str">
        <f t="shared" si="13"/>
        <v/>
      </c>
      <c r="M200" s="19">
        <f t="shared" si="14"/>
        <v>0</v>
      </c>
      <c r="N200" s="32" t="str">
        <f t="shared" ca="1" si="15"/>
        <v/>
      </c>
    </row>
    <row r="201" spans="1:14" x14ac:dyDescent="0.3">
      <c r="A201" s="21"/>
      <c r="B201" s="5"/>
      <c r="C201" s="5"/>
      <c r="D201" s="5"/>
      <c r="E201" s="5"/>
      <c r="F201" s="24"/>
      <c r="G201" s="23"/>
      <c r="H201" s="19" t="str">
        <f t="shared" si="12"/>
        <v/>
      </c>
      <c r="I201" s="5"/>
      <c r="J201" s="21"/>
      <c r="K201" s="21"/>
      <c r="L201" s="32" t="str">
        <f t="shared" si="13"/>
        <v/>
      </c>
      <c r="M201" s="19">
        <f t="shared" si="14"/>
        <v>0</v>
      </c>
      <c r="N201" s="32" t="str">
        <f t="shared" ca="1" si="15"/>
        <v/>
      </c>
    </row>
    <row r="202" spans="1:14" x14ac:dyDescent="0.3">
      <c r="A202" s="21"/>
      <c r="B202" s="5"/>
      <c r="C202" s="5"/>
      <c r="D202" s="5"/>
      <c r="E202" s="5"/>
      <c r="F202" s="24"/>
      <c r="G202" s="23"/>
      <c r="H202" s="19" t="str">
        <f t="shared" si="12"/>
        <v/>
      </c>
      <c r="I202" s="5"/>
      <c r="J202" s="21"/>
      <c r="K202" s="21"/>
      <c r="L202" s="32" t="str">
        <f t="shared" si="13"/>
        <v/>
      </c>
      <c r="M202" s="19">
        <f t="shared" si="14"/>
        <v>0</v>
      </c>
      <c r="N202" s="32" t="str">
        <f t="shared" ca="1" si="15"/>
        <v/>
      </c>
    </row>
    <row r="203" spans="1:14" x14ac:dyDescent="0.3">
      <c r="A203" s="21"/>
      <c r="B203" s="5"/>
      <c r="C203" s="5"/>
      <c r="D203" s="5"/>
      <c r="E203" s="5"/>
      <c r="F203" s="24"/>
      <c r="G203" s="23"/>
      <c r="H203" s="19" t="str">
        <f t="shared" si="12"/>
        <v/>
      </c>
      <c r="I203" s="5"/>
      <c r="J203" s="21"/>
      <c r="K203" s="21"/>
      <c r="L203" s="32" t="str">
        <f t="shared" si="13"/>
        <v/>
      </c>
      <c r="M203" s="19">
        <f t="shared" si="14"/>
        <v>0</v>
      </c>
      <c r="N203" s="32" t="str">
        <f t="shared" ca="1" si="15"/>
        <v/>
      </c>
    </row>
    <row r="204" spans="1:14" x14ac:dyDescent="0.3">
      <c r="A204" s="21"/>
      <c r="B204" s="5"/>
      <c r="C204" s="5"/>
      <c r="D204" s="5"/>
      <c r="E204" s="5"/>
      <c r="F204" s="24"/>
      <c r="G204" s="23"/>
      <c r="H204" s="19" t="str">
        <f t="shared" si="12"/>
        <v/>
      </c>
      <c r="I204" s="5"/>
      <c r="J204" s="21"/>
      <c r="K204" s="21"/>
      <c r="L204" s="32" t="str">
        <f t="shared" si="13"/>
        <v/>
      </c>
      <c r="M204" s="19">
        <f t="shared" si="14"/>
        <v>0</v>
      </c>
      <c r="N204" s="32" t="str">
        <f t="shared" ca="1" si="15"/>
        <v/>
      </c>
    </row>
    <row r="205" spans="1:14" x14ac:dyDescent="0.3">
      <c r="A205" s="21"/>
      <c r="B205" s="5"/>
      <c r="C205" s="5"/>
      <c r="D205" s="5"/>
      <c r="E205" s="5"/>
      <c r="F205" s="24"/>
      <c r="G205" s="23"/>
      <c r="H205" s="19" t="str">
        <f t="shared" si="12"/>
        <v/>
      </c>
      <c r="I205" s="5"/>
      <c r="J205" s="21"/>
      <c r="K205" s="21"/>
      <c r="L205" s="32" t="str">
        <f t="shared" si="13"/>
        <v/>
      </c>
      <c r="M205" s="19">
        <f t="shared" si="14"/>
        <v>0</v>
      </c>
      <c r="N205" s="32" t="str">
        <f t="shared" ca="1" si="15"/>
        <v/>
      </c>
    </row>
    <row r="206" spans="1:14" x14ac:dyDescent="0.3">
      <c r="A206" s="21"/>
      <c r="B206" s="5"/>
      <c r="C206" s="5"/>
      <c r="D206" s="5"/>
      <c r="E206" s="5"/>
      <c r="F206" s="24"/>
      <c r="G206" s="23"/>
      <c r="H206" s="19" t="str">
        <f t="shared" si="12"/>
        <v/>
      </c>
      <c r="I206" s="5"/>
      <c r="J206" s="21"/>
      <c r="K206" s="21"/>
      <c r="L206" s="32" t="str">
        <f t="shared" si="13"/>
        <v/>
      </c>
      <c r="M206" s="19">
        <f t="shared" si="14"/>
        <v>0</v>
      </c>
      <c r="N206" s="32" t="str">
        <f t="shared" ca="1" si="15"/>
        <v/>
      </c>
    </row>
    <row r="207" spans="1:14" x14ac:dyDescent="0.3">
      <c r="A207" s="21"/>
      <c r="B207" s="5"/>
      <c r="C207" s="5"/>
      <c r="D207" s="5"/>
      <c r="E207" s="5"/>
      <c r="F207" s="24"/>
      <c r="G207" s="23"/>
      <c r="H207" s="19" t="str">
        <f t="shared" si="12"/>
        <v/>
      </c>
      <c r="I207" s="5"/>
      <c r="J207" s="21"/>
      <c r="K207" s="21"/>
      <c r="L207" s="32" t="str">
        <f t="shared" si="13"/>
        <v/>
      </c>
      <c r="M207" s="19">
        <f t="shared" si="14"/>
        <v>0</v>
      </c>
      <c r="N207" s="32" t="str">
        <f t="shared" ca="1" si="15"/>
        <v/>
      </c>
    </row>
    <row r="208" spans="1:14" x14ac:dyDescent="0.3">
      <c r="A208" s="21"/>
      <c r="B208" s="5"/>
      <c r="C208" s="5"/>
      <c r="D208" s="5"/>
      <c r="E208" s="5"/>
      <c r="F208" s="24"/>
      <c r="G208" s="23"/>
      <c r="H208" s="19" t="str">
        <f t="shared" si="12"/>
        <v/>
      </c>
      <c r="I208" s="5"/>
      <c r="J208" s="21"/>
      <c r="K208" s="21"/>
      <c r="L208" s="32" t="str">
        <f t="shared" si="13"/>
        <v/>
      </c>
      <c r="M208" s="19">
        <f t="shared" si="14"/>
        <v>0</v>
      </c>
      <c r="N208" s="32" t="str">
        <f t="shared" ca="1" si="15"/>
        <v/>
      </c>
    </row>
    <row r="209" spans="1:14" x14ac:dyDescent="0.3">
      <c r="A209" s="21"/>
      <c r="B209" s="5"/>
      <c r="C209" s="5"/>
      <c r="D209" s="5"/>
      <c r="E209" s="5"/>
      <c r="F209" s="24"/>
      <c r="G209" s="23"/>
      <c r="H209" s="19" t="str">
        <f t="shared" si="12"/>
        <v/>
      </c>
      <c r="I209" s="5"/>
      <c r="J209" s="21"/>
      <c r="K209" s="21"/>
      <c r="L209" s="32" t="str">
        <f t="shared" si="13"/>
        <v/>
      </c>
      <c r="M209" s="19">
        <f t="shared" si="14"/>
        <v>0</v>
      </c>
      <c r="N209" s="32" t="str">
        <f t="shared" ca="1" si="15"/>
        <v/>
      </c>
    </row>
    <row r="210" spans="1:14" x14ac:dyDescent="0.3">
      <c r="A210" s="21"/>
      <c r="B210" s="5"/>
      <c r="C210" s="5"/>
      <c r="D210" s="5"/>
      <c r="E210" s="5"/>
      <c r="F210" s="24"/>
      <c r="G210" s="23"/>
      <c r="H210" s="19" t="str">
        <f t="shared" si="12"/>
        <v/>
      </c>
      <c r="I210" s="5"/>
      <c r="J210" s="21"/>
      <c r="K210" s="21"/>
      <c r="L210" s="32" t="str">
        <f t="shared" si="13"/>
        <v/>
      </c>
      <c r="M210" s="19">
        <f t="shared" si="14"/>
        <v>0</v>
      </c>
      <c r="N210" s="32" t="str">
        <f t="shared" ca="1" si="15"/>
        <v/>
      </c>
    </row>
    <row r="211" spans="1:14" x14ac:dyDescent="0.3">
      <c r="A211" s="21"/>
      <c r="B211" s="5"/>
      <c r="C211" s="5"/>
      <c r="D211" s="5"/>
      <c r="E211" s="5"/>
      <c r="F211" s="24"/>
      <c r="G211" s="23"/>
      <c r="H211" s="19" t="str">
        <f t="shared" si="12"/>
        <v/>
      </c>
      <c r="I211" s="5"/>
      <c r="J211" s="21"/>
      <c r="K211" s="21"/>
      <c r="L211" s="32" t="str">
        <f t="shared" si="13"/>
        <v/>
      </c>
      <c r="M211" s="19">
        <f t="shared" si="14"/>
        <v>0</v>
      </c>
      <c r="N211" s="32" t="str">
        <f t="shared" ca="1" si="15"/>
        <v/>
      </c>
    </row>
    <row r="212" spans="1:14" x14ac:dyDescent="0.3">
      <c r="A212" s="21"/>
      <c r="B212" s="5"/>
      <c r="C212" s="5"/>
      <c r="D212" s="5"/>
      <c r="E212" s="5"/>
      <c r="F212" s="24"/>
      <c r="G212" s="23"/>
      <c r="H212" s="19" t="str">
        <f t="shared" si="12"/>
        <v/>
      </c>
      <c r="I212" s="5"/>
      <c r="J212" s="21"/>
      <c r="K212" s="21"/>
      <c r="L212" s="32" t="str">
        <f t="shared" si="13"/>
        <v/>
      </c>
      <c r="M212" s="19">
        <f t="shared" si="14"/>
        <v>0</v>
      </c>
      <c r="N212" s="32" t="str">
        <f t="shared" ca="1" si="15"/>
        <v/>
      </c>
    </row>
    <row r="213" spans="1:14" x14ac:dyDescent="0.3">
      <c r="A213" s="21"/>
      <c r="B213" s="5"/>
      <c r="C213" s="5"/>
      <c r="D213" s="5"/>
      <c r="E213" s="5"/>
      <c r="F213" s="24"/>
      <c r="G213" s="23"/>
      <c r="H213" s="19" t="str">
        <f t="shared" si="12"/>
        <v/>
      </c>
      <c r="I213" s="5"/>
      <c r="J213" s="21"/>
      <c r="K213" s="21"/>
      <c r="L213" s="32" t="str">
        <f t="shared" si="13"/>
        <v/>
      </c>
      <c r="M213" s="19">
        <f t="shared" si="14"/>
        <v>0</v>
      </c>
      <c r="N213" s="32" t="str">
        <f t="shared" ca="1" si="15"/>
        <v/>
      </c>
    </row>
    <row r="214" spans="1:14" x14ac:dyDescent="0.3">
      <c r="A214" s="21"/>
      <c r="B214" s="5"/>
      <c r="C214" s="5"/>
      <c r="D214" s="5"/>
      <c r="E214" s="5"/>
      <c r="F214" s="24"/>
      <c r="G214" s="23"/>
      <c r="H214" s="19" t="str">
        <f t="shared" si="12"/>
        <v/>
      </c>
      <c r="I214" s="5"/>
      <c r="J214" s="21"/>
      <c r="K214" s="21"/>
      <c r="L214" s="32" t="str">
        <f t="shared" si="13"/>
        <v/>
      </c>
      <c r="M214" s="19">
        <f t="shared" si="14"/>
        <v>0</v>
      </c>
      <c r="N214" s="32" t="str">
        <f t="shared" ca="1" si="15"/>
        <v/>
      </c>
    </row>
    <row r="215" spans="1:14" x14ac:dyDescent="0.3">
      <c r="A215" s="21"/>
      <c r="B215" s="5"/>
      <c r="C215" s="5"/>
      <c r="D215" s="5"/>
      <c r="E215" s="5"/>
      <c r="F215" s="24"/>
      <c r="G215" s="23"/>
      <c r="H215" s="19" t="str">
        <f t="shared" si="12"/>
        <v/>
      </c>
      <c r="I215" s="5"/>
      <c r="J215" s="21"/>
      <c r="K215" s="21"/>
      <c r="L215" s="32" t="str">
        <f t="shared" si="13"/>
        <v/>
      </c>
      <c r="M215" s="19">
        <f t="shared" si="14"/>
        <v>0</v>
      </c>
      <c r="N215" s="32" t="str">
        <f t="shared" ca="1" si="15"/>
        <v/>
      </c>
    </row>
    <row r="216" spans="1:14" x14ac:dyDescent="0.3">
      <c r="A216" s="21"/>
      <c r="B216" s="5"/>
      <c r="C216" s="5"/>
      <c r="D216" s="5"/>
      <c r="E216" s="5"/>
      <c r="F216" s="24"/>
      <c r="G216" s="23"/>
      <c r="H216" s="19" t="str">
        <f t="shared" si="12"/>
        <v/>
      </c>
      <c r="I216" s="5"/>
      <c r="J216" s="21"/>
      <c r="K216" s="21"/>
      <c r="L216" s="32" t="str">
        <f t="shared" si="13"/>
        <v/>
      </c>
      <c r="M216" s="19">
        <f t="shared" si="14"/>
        <v>0</v>
      </c>
      <c r="N216" s="32" t="str">
        <f t="shared" ca="1" si="15"/>
        <v/>
      </c>
    </row>
    <row r="217" spans="1:14" x14ac:dyDescent="0.3">
      <c r="A217" s="21"/>
      <c r="B217" s="5"/>
      <c r="C217" s="5"/>
      <c r="D217" s="5"/>
      <c r="E217" s="5"/>
      <c r="F217" s="24"/>
      <c r="G217" s="23"/>
      <c r="H217" s="19" t="str">
        <f t="shared" si="12"/>
        <v/>
      </c>
      <c r="I217" s="5"/>
      <c r="J217" s="21"/>
      <c r="K217" s="21"/>
      <c r="L217" s="32" t="str">
        <f t="shared" si="13"/>
        <v/>
      </c>
      <c r="M217" s="19">
        <f t="shared" si="14"/>
        <v>0</v>
      </c>
      <c r="N217" s="32" t="str">
        <f t="shared" ca="1" si="15"/>
        <v/>
      </c>
    </row>
    <row r="218" spans="1:14" x14ac:dyDescent="0.3">
      <c r="A218" s="21"/>
      <c r="B218" s="5"/>
      <c r="C218" s="5"/>
      <c r="D218" s="5"/>
      <c r="E218" s="5"/>
      <c r="F218" s="24"/>
      <c r="G218" s="23"/>
      <c r="H218" s="19" t="str">
        <f t="shared" si="12"/>
        <v/>
      </c>
      <c r="I218" s="5"/>
      <c r="J218" s="21"/>
      <c r="K218" s="21"/>
      <c r="L218" s="32" t="str">
        <f t="shared" si="13"/>
        <v/>
      </c>
      <c r="M218" s="19">
        <f t="shared" si="14"/>
        <v>0</v>
      </c>
      <c r="N218" s="32" t="str">
        <f t="shared" ca="1" si="15"/>
        <v/>
      </c>
    </row>
    <row r="219" spans="1:14" x14ac:dyDescent="0.3">
      <c r="A219" s="21"/>
      <c r="B219" s="5"/>
      <c r="C219" s="5"/>
      <c r="D219" s="5"/>
      <c r="E219" s="5"/>
      <c r="F219" s="24"/>
      <c r="G219" s="23"/>
      <c r="H219" s="19" t="str">
        <f t="shared" si="12"/>
        <v/>
      </c>
      <c r="I219" s="5"/>
      <c r="J219" s="21"/>
      <c r="K219" s="21"/>
      <c r="L219" s="32" t="str">
        <f t="shared" si="13"/>
        <v/>
      </c>
      <c r="M219" s="19">
        <f t="shared" si="14"/>
        <v>0</v>
      </c>
      <c r="N219" s="32" t="str">
        <f t="shared" ca="1" si="15"/>
        <v/>
      </c>
    </row>
    <row r="220" spans="1:14" x14ac:dyDescent="0.3">
      <c r="A220" s="21"/>
      <c r="B220" s="5"/>
      <c r="C220" s="5"/>
      <c r="D220" s="5"/>
      <c r="E220" s="5"/>
      <c r="F220" s="24"/>
      <c r="G220" s="23"/>
      <c r="H220" s="19" t="str">
        <f t="shared" si="12"/>
        <v/>
      </c>
      <c r="I220" s="5"/>
      <c r="J220" s="21"/>
      <c r="K220" s="21"/>
      <c r="L220" s="32" t="str">
        <f t="shared" si="13"/>
        <v/>
      </c>
      <c r="M220" s="19">
        <f t="shared" si="14"/>
        <v>0</v>
      </c>
      <c r="N220" s="32" t="str">
        <f t="shared" ca="1" si="15"/>
        <v/>
      </c>
    </row>
    <row r="221" spans="1:14" x14ac:dyDescent="0.3">
      <c r="A221" s="21"/>
      <c r="B221" s="5"/>
      <c r="C221" s="5"/>
      <c r="D221" s="5"/>
      <c r="E221" s="5"/>
      <c r="F221" s="24"/>
      <c r="G221" s="23"/>
      <c r="H221" s="19" t="str">
        <f t="shared" si="12"/>
        <v/>
      </c>
      <c r="I221" s="5"/>
      <c r="J221" s="21"/>
      <c r="K221" s="21"/>
      <c r="L221" s="32" t="str">
        <f t="shared" si="13"/>
        <v/>
      </c>
      <c r="M221" s="19">
        <f t="shared" si="14"/>
        <v>0</v>
      </c>
      <c r="N221" s="32" t="str">
        <f t="shared" ca="1" si="15"/>
        <v/>
      </c>
    </row>
    <row r="222" spans="1:14" x14ac:dyDescent="0.3">
      <c r="A222" s="21"/>
      <c r="B222" s="5"/>
      <c r="C222" s="5"/>
      <c r="D222" s="5"/>
      <c r="E222" s="5"/>
      <c r="F222" s="24"/>
      <c r="G222" s="23"/>
      <c r="H222" s="19" t="str">
        <f t="shared" si="12"/>
        <v/>
      </c>
      <c r="I222" s="5"/>
      <c r="J222" s="21"/>
      <c r="K222" s="21"/>
      <c r="L222" s="32" t="str">
        <f t="shared" si="13"/>
        <v/>
      </c>
      <c r="M222" s="19">
        <f t="shared" si="14"/>
        <v>0</v>
      </c>
      <c r="N222" s="32" t="str">
        <f t="shared" ca="1" si="15"/>
        <v/>
      </c>
    </row>
    <row r="223" spans="1:14" x14ac:dyDescent="0.3">
      <c r="A223" s="21"/>
      <c r="B223" s="5"/>
      <c r="C223" s="5"/>
      <c r="D223" s="5"/>
      <c r="E223" s="5"/>
      <c r="F223" s="24"/>
      <c r="G223" s="23"/>
      <c r="H223" s="19" t="str">
        <f t="shared" si="12"/>
        <v/>
      </c>
      <c r="I223" s="5"/>
      <c r="J223" s="21"/>
      <c r="K223" s="21"/>
      <c r="L223" s="32" t="str">
        <f t="shared" si="13"/>
        <v/>
      </c>
      <c r="M223" s="19">
        <f t="shared" si="14"/>
        <v>0</v>
      </c>
      <c r="N223" s="32" t="str">
        <f t="shared" ca="1" si="15"/>
        <v/>
      </c>
    </row>
    <row r="224" spans="1:14" x14ac:dyDescent="0.3">
      <c r="A224" s="21"/>
      <c r="B224" s="5"/>
      <c r="C224" s="5"/>
      <c r="D224" s="5"/>
      <c r="E224" s="5"/>
      <c r="F224" s="24"/>
      <c r="G224" s="23"/>
      <c r="H224" s="19" t="str">
        <f t="shared" si="12"/>
        <v/>
      </c>
      <c r="I224" s="5"/>
      <c r="J224" s="21"/>
      <c r="K224" s="21"/>
      <c r="L224" s="32" t="str">
        <f t="shared" si="13"/>
        <v/>
      </c>
      <c r="M224" s="19">
        <f t="shared" si="14"/>
        <v>0</v>
      </c>
      <c r="N224" s="32" t="str">
        <f t="shared" ca="1" si="15"/>
        <v/>
      </c>
    </row>
    <row r="225" spans="1:14" x14ac:dyDescent="0.3">
      <c r="A225" s="21"/>
      <c r="B225" s="5"/>
      <c r="C225" s="5"/>
      <c r="D225" s="5"/>
      <c r="E225" s="5"/>
      <c r="F225" s="24"/>
      <c r="G225" s="23"/>
      <c r="H225" s="19" t="str">
        <f t="shared" si="12"/>
        <v/>
      </c>
      <c r="I225" s="5"/>
      <c r="J225" s="21"/>
      <c r="K225" s="21"/>
      <c r="L225" s="32" t="str">
        <f t="shared" si="13"/>
        <v/>
      </c>
      <c r="M225" s="19">
        <f t="shared" si="14"/>
        <v>0</v>
      </c>
      <c r="N225" s="32" t="str">
        <f t="shared" ca="1" si="15"/>
        <v/>
      </c>
    </row>
    <row r="226" spans="1:14" x14ac:dyDescent="0.3">
      <c r="A226" s="21"/>
      <c r="B226" s="5"/>
      <c r="C226" s="5"/>
      <c r="D226" s="5"/>
      <c r="E226" s="5"/>
      <c r="F226" s="24"/>
      <c r="G226" s="23"/>
      <c r="H226" s="19" t="str">
        <f t="shared" si="12"/>
        <v/>
      </c>
      <c r="I226" s="5"/>
      <c r="J226" s="21"/>
      <c r="K226" s="21"/>
      <c r="L226" s="32" t="str">
        <f t="shared" si="13"/>
        <v/>
      </c>
      <c r="M226" s="19">
        <f t="shared" si="14"/>
        <v>0</v>
      </c>
      <c r="N226" s="32" t="str">
        <f t="shared" ca="1" si="15"/>
        <v/>
      </c>
    </row>
    <row r="227" spans="1:14" x14ac:dyDescent="0.3">
      <c r="A227" s="21"/>
      <c r="B227" s="5"/>
      <c r="C227" s="5"/>
      <c r="D227" s="5"/>
      <c r="E227" s="5"/>
      <c r="F227" s="24"/>
      <c r="G227" s="23"/>
      <c r="H227" s="19" t="str">
        <f t="shared" si="12"/>
        <v/>
      </c>
      <c r="I227" s="5"/>
      <c r="J227" s="21"/>
      <c r="K227" s="21"/>
      <c r="L227" s="32" t="str">
        <f t="shared" si="13"/>
        <v/>
      </c>
      <c r="M227" s="19">
        <f t="shared" si="14"/>
        <v>0</v>
      </c>
      <c r="N227" s="32" t="str">
        <f t="shared" ca="1" si="15"/>
        <v/>
      </c>
    </row>
    <row r="228" spans="1:14" x14ac:dyDescent="0.3">
      <c r="A228" s="21"/>
      <c r="B228" s="5"/>
      <c r="C228" s="5"/>
      <c r="D228" s="5"/>
      <c r="E228" s="5"/>
      <c r="F228" s="24"/>
      <c r="G228" s="23"/>
      <c r="H228" s="19" t="str">
        <f t="shared" si="12"/>
        <v/>
      </c>
      <c r="I228" s="5"/>
      <c r="J228" s="21"/>
      <c r="K228" s="21"/>
      <c r="L228" s="32" t="str">
        <f t="shared" si="13"/>
        <v/>
      </c>
      <c r="M228" s="19">
        <f t="shared" si="14"/>
        <v>0</v>
      </c>
      <c r="N228" s="32" t="str">
        <f t="shared" ca="1" si="15"/>
        <v/>
      </c>
    </row>
    <row r="229" spans="1:14" x14ac:dyDescent="0.3">
      <c r="A229" s="21"/>
      <c r="B229" s="5"/>
      <c r="C229" s="5"/>
      <c r="D229" s="5"/>
      <c r="E229" s="5"/>
      <c r="F229" s="24"/>
      <c r="G229" s="23"/>
      <c r="H229" s="19" t="str">
        <f t="shared" si="12"/>
        <v/>
      </c>
      <c r="I229" s="5"/>
      <c r="J229" s="21"/>
      <c r="K229" s="21"/>
      <c r="L229" s="32" t="str">
        <f t="shared" si="13"/>
        <v/>
      </c>
      <c r="M229" s="19">
        <f t="shared" si="14"/>
        <v>0</v>
      </c>
      <c r="N229" s="32" t="str">
        <f t="shared" ca="1" si="15"/>
        <v/>
      </c>
    </row>
    <row r="230" spans="1:14" x14ac:dyDescent="0.3">
      <c r="A230" s="21"/>
      <c r="B230" s="5"/>
      <c r="C230" s="5"/>
      <c r="D230" s="5"/>
      <c r="E230" s="5"/>
      <c r="F230" s="24"/>
      <c r="G230" s="23"/>
      <c r="H230" s="19" t="str">
        <f t="shared" si="12"/>
        <v/>
      </c>
      <c r="I230" s="5"/>
      <c r="J230" s="21"/>
      <c r="K230" s="21"/>
      <c r="L230" s="32" t="str">
        <f t="shared" si="13"/>
        <v/>
      </c>
      <c r="M230" s="19">
        <f t="shared" si="14"/>
        <v>0</v>
      </c>
      <c r="N230" s="32" t="str">
        <f t="shared" ca="1" si="15"/>
        <v/>
      </c>
    </row>
    <row r="231" spans="1:14" x14ac:dyDescent="0.3">
      <c r="A231" s="21"/>
      <c r="B231" s="5"/>
      <c r="C231" s="5"/>
      <c r="D231" s="5"/>
      <c r="E231" s="5"/>
      <c r="F231" s="24"/>
      <c r="G231" s="23"/>
      <c r="H231" s="19" t="str">
        <f t="shared" si="12"/>
        <v/>
      </c>
      <c r="I231" s="5"/>
      <c r="J231" s="21"/>
      <c r="K231" s="21"/>
      <c r="L231" s="32" t="str">
        <f t="shared" si="13"/>
        <v/>
      </c>
      <c r="M231" s="19">
        <f t="shared" si="14"/>
        <v>0</v>
      </c>
      <c r="N231" s="32" t="str">
        <f t="shared" ca="1" si="15"/>
        <v/>
      </c>
    </row>
    <row r="232" spans="1:14" x14ac:dyDescent="0.3">
      <c r="A232" s="21"/>
      <c r="B232" s="5"/>
      <c r="C232" s="5"/>
      <c r="D232" s="5"/>
      <c r="E232" s="5"/>
      <c r="F232" s="24"/>
      <c r="G232" s="23"/>
      <c r="H232" s="19" t="str">
        <f t="shared" si="12"/>
        <v/>
      </c>
      <c r="I232" s="5"/>
      <c r="J232" s="21"/>
      <c r="K232" s="21"/>
      <c r="L232" s="32" t="str">
        <f t="shared" si="13"/>
        <v/>
      </c>
      <c r="M232" s="19">
        <f t="shared" si="14"/>
        <v>0</v>
      </c>
      <c r="N232" s="32" t="str">
        <f t="shared" ca="1" si="15"/>
        <v/>
      </c>
    </row>
    <row r="233" spans="1:14" x14ac:dyDescent="0.3">
      <c r="A233" s="21"/>
      <c r="B233" s="5"/>
      <c r="C233" s="5"/>
      <c r="D233" s="5"/>
      <c r="E233" s="5"/>
      <c r="F233" s="24"/>
      <c r="G233" s="23"/>
      <c r="H233" s="19" t="str">
        <f t="shared" si="12"/>
        <v/>
      </c>
      <c r="I233" s="5"/>
      <c r="J233" s="21"/>
      <c r="K233" s="21"/>
      <c r="L233" s="32" t="str">
        <f t="shared" si="13"/>
        <v/>
      </c>
      <c r="M233" s="19">
        <f t="shared" si="14"/>
        <v>0</v>
      </c>
      <c r="N233" s="32" t="str">
        <f t="shared" ca="1" si="15"/>
        <v/>
      </c>
    </row>
    <row r="234" spans="1:14" x14ac:dyDescent="0.3">
      <c r="A234" s="21"/>
      <c r="B234" s="5"/>
      <c r="C234" s="5"/>
      <c r="D234" s="5"/>
      <c r="E234" s="5"/>
      <c r="F234" s="24"/>
      <c r="G234" s="23"/>
      <c r="H234" s="19" t="str">
        <f t="shared" si="12"/>
        <v/>
      </c>
      <c r="I234" s="5"/>
      <c r="J234" s="21"/>
      <c r="K234" s="21"/>
      <c r="L234" s="32" t="str">
        <f t="shared" si="13"/>
        <v/>
      </c>
      <c r="M234" s="19">
        <f t="shared" si="14"/>
        <v>0</v>
      </c>
      <c r="N234" s="32" t="str">
        <f t="shared" ca="1" si="15"/>
        <v/>
      </c>
    </row>
    <row r="235" spans="1:14" x14ac:dyDescent="0.3">
      <c r="A235" s="21"/>
      <c r="B235" s="5"/>
      <c r="C235" s="5"/>
      <c r="D235" s="5"/>
      <c r="E235" s="5"/>
      <c r="F235" s="24"/>
      <c r="G235" s="23"/>
      <c r="H235" s="19" t="str">
        <f t="shared" si="12"/>
        <v/>
      </c>
      <c r="I235" s="5"/>
      <c r="J235" s="21"/>
      <c r="K235" s="21"/>
      <c r="L235" s="32" t="str">
        <f t="shared" si="13"/>
        <v/>
      </c>
      <c r="M235" s="19">
        <f t="shared" si="14"/>
        <v>0</v>
      </c>
      <c r="N235" s="32" t="str">
        <f t="shared" ca="1" si="15"/>
        <v/>
      </c>
    </row>
    <row r="236" spans="1:14" x14ac:dyDescent="0.3">
      <c r="A236" s="21"/>
      <c r="B236" s="5"/>
      <c r="C236" s="5"/>
      <c r="D236" s="5"/>
      <c r="E236" s="5"/>
      <c r="F236" s="24"/>
      <c r="G236" s="23"/>
      <c r="H236" s="19" t="str">
        <f t="shared" si="12"/>
        <v/>
      </c>
      <c r="I236" s="5"/>
      <c r="J236" s="21"/>
      <c r="K236" s="21"/>
      <c r="L236" s="32" t="str">
        <f t="shared" si="13"/>
        <v/>
      </c>
      <c r="M236" s="19">
        <f t="shared" si="14"/>
        <v>0</v>
      </c>
      <c r="N236" s="32" t="str">
        <f t="shared" ca="1" si="15"/>
        <v/>
      </c>
    </row>
    <row r="237" spans="1:14" x14ac:dyDescent="0.3">
      <c r="A237" s="21"/>
      <c r="B237" s="5"/>
      <c r="C237" s="5"/>
      <c r="D237" s="5"/>
      <c r="E237" s="5"/>
      <c r="F237" s="24"/>
      <c r="G237" s="23"/>
      <c r="H237" s="19" t="str">
        <f t="shared" si="12"/>
        <v/>
      </c>
      <c r="I237" s="5"/>
      <c r="J237" s="21"/>
      <c r="K237" s="21"/>
      <c r="L237" s="32" t="str">
        <f t="shared" si="13"/>
        <v/>
      </c>
      <c r="M237" s="19">
        <f t="shared" si="14"/>
        <v>0</v>
      </c>
      <c r="N237" s="32" t="str">
        <f t="shared" ca="1" si="15"/>
        <v/>
      </c>
    </row>
    <row r="238" spans="1:14" x14ac:dyDescent="0.3">
      <c r="A238" s="21"/>
      <c r="B238" s="5"/>
      <c r="C238" s="5"/>
      <c r="D238" s="5"/>
      <c r="E238" s="5"/>
      <c r="F238" s="24"/>
      <c r="G238" s="23"/>
      <c r="H238" s="19" t="str">
        <f t="shared" si="12"/>
        <v/>
      </c>
      <c r="I238" s="5"/>
      <c r="J238" s="21"/>
      <c r="K238" s="21"/>
      <c r="L238" s="32" t="str">
        <f t="shared" si="13"/>
        <v/>
      </c>
      <c r="M238" s="19">
        <f t="shared" si="14"/>
        <v>0</v>
      </c>
      <c r="N238" s="32" t="str">
        <f t="shared" ca="1" si="15"/>
        <v/>
      </c>
    </row>
    <row r="239" spans="1:14" x14ac:dyDescent="0.3">
      <c r="A239" s="21"/>
      <c r="B239" s="5"/>
      <c r="C239" s="5"/>
      <c r="D239" s="5"/>
      <c r="E239" s="5"/>
      <c r="F239" s="24"/>
      <c r="G239" s="23"/>
      <c r="H239" s="19" t="str">
        <f t="shared" si="12"/>
        <v/>
      </c>
      <c r="I239" s="5"/>
      <c r="J239" s="21"/>
      <c r="K239" s="21"/>
      <c r="L239" s="32" t="str">
        <f t="shared" si="13"/>
        <v/>
      </c>
      <c r="M239" s="19">
        <f t="shared" si="14"/>
        <v>0</v>
      </c>
      <c r="N239" s="32" t="str">
        <f t="shared" ca="1" si="15"/>
        <v/>
      </c>
    </row>
    <row r="240" spans="1:14" x14ac:dyDescent="0.3">
      <c r="A240" s="21"/>
      <c r="B240" s="5"/>
      <c r="C240" s="5"/>
      <c r="D240" s="5"/>
      <c r="E240" s="5"/>
      <c r="F240" s="24"/>
      <c r="G240" s="23"/>
      <c r="H240" s="19" t="str">
        <f t="shared" si="12"/>
        <v/>
      </c>
      <c r="I240" s="5"/>
      <c r="J240" s="21"/>
      <c r="K240" s="21"/>
      <c r="L240" s="32" t="str">
        <f t="shared" si="13"/>
        <v/>
      </c>
      <c r="M240" s="19">
        <f t="shared" si="14"/>
        <v>0</v>
      </c>
      <c r="N240" s="32" t="str">
        <f t="shared" ca="1" si="15"/>
        <v/>
      </c>
    </row>
    <row r="241" spans="1:14" x14ac:dyDescent="0.3">
      <c r="A241" s="21"/>
      <c r="B241" s="5"/>
      <c r="C241" s="5"/>
      <c r="D241" s="5"/>
      <c r="E241" s="5"/>
      <c r="F241" s="24"/>
      <c r="G241" s="23"/>
      <c r="H241" s="19" t="str">
        <f t="shared" si="12"/>
        <v/>
      </c>
      <c r="I241" s="5"/>
      <c r="J241" s="21"/>
      <c r="K241" s="21"/>
      <c r="L241" s="32" t="str">
        <f t="shared" si="13"/>
        <v/>
      </c>
      <c r="M241" s="19">
        <f t="shared" si="14"/>
        <v>0</v>
      </c>
      <c r="N241" s="32" t="str">
        <f t="shared" ca="1" si="15"/>
        <v/>
      </c>
    </row>
    <row r="242" spans="1:14" x14ac:dyDescent="0.3">
      <c r="A242" s="21"/>
      <c r="B242" s="5"/>
      <c r="C242" s="5"/>
      <c r="D242" s="5"/>
      <c r="E242" s="5"/>
      <c r="F242" s="24"/>
      <c r="G242" s="23"/>
      <c r="H242" s="19" t="str">
        <f t="shared" si="12"/>
        <v/>
      </c>
      <c r="I242" s="5"/>
      <c r="J242" s="21"/>
      <c r="K242" s="21"/>
      <c r="L242" s="32" t="str">
        <f t="shared" si="13"/>
        <v/>
      </c>
      <c r="M242" s="19">
        <f t="shared" si="14"/>
        <v>0</v>
      </c>
      <c r="N242" s="32" t="str">
        <f t="shared" ca="1" si="15"/>
        <v/>
      </c>
    </row>
    <row r="243" spans="1:14" x14ac:dyDescent="0.3">
      <c r="A243" s="21"/>
      <c r="B243" s="5"/>
      <c r="C243" s="5"/>
      <c r="D243" s="5"/>
      <c r="E243" s="5"/>
      <c r="F243" s="24"/>
      <c r="G243" s="23"/>
      <c r="H243" s="19" t="str">
        <f t="shared" si="12"/>
        <v/>
      </c>
      <c r="I243" s="5"/>
      <c r="J243" s="21"/>
      <c r="K243" s="21"/>
      <c r="L243" s="32" t="str">
        <f t="shared" si="13"/>
        <v/>
      </c>
      <c r="M243" s="19">
        <f t="shared" si="14"/>
        <v>0</v>
      </c>
      <c r="N243" s="32" t="str">
        <f t="shared" ca="1" si="15"/>
        <v/>
      </c>
    </row>
    <row r="244" spans="1:14" x14ac:dyDescent="0.3">
      <c r="A244" s="21"/>
      <c r="B244" s="5"/>
      <c r="C244" s="5"/>
      <c r="D244" s="5"/>
      <c r="E244" s="5"/>
      <c r="F244" s="24"/>
      <c r="G244" s="23"/>
      <c r="H244" s="19" t="str">
        <f t="shared" si="12"/>
        <v/>
      </c>
      <c r="I244" s="5"/>
      <c r="J244" s="21"/>
      <c r="K244" s="21"/>
      <c r="L244" s="32" t="str">
        <f t="shared" si="13"/>
        <v/>
      </c>
      <c r="M244" s="19">
        <f t="shared" si="14"/>
        <v>0</v>
      </c>
      <c r="N244" s="32" t="str">
        <f t="shared" ca="1" si="15"/>
        <v/>
      </c>
    </row>
    <row r="245" spans="1:14" x14ac:dyDescent="0.3">
      <c r="A245" s="21"/>
      <c r="B245" s="5"/>
      <c r="C245" s="5"/>
      <c r="D245" s="5"/>
      <c r="E245" s="5"/>
      <c r="F245" s="24"/>
      <c r="G245" s="23"/>
      <c r="H245" s="19" t="str">
        <f t="shared" si="12"/>
        <v/>
      </c>
      <c r="I245" s="5"/>
      <c r="J245" s="21"/>
      <c r="K245" s="21"/>
      <c r="L245" s="32" t="str">
        <f t="shared" si="13"/>
        <v/>
      </c>
      <c r="M245" s="19">
        <f t="shared" si="14"/>
        <v>0</v>
      </c>
      <c r="N245" s="32" t="str">
        <f t="shared" ca="1" si="15"/>
        <v/>
      </c>
    </row>
    <row r="246" spans="1:14" x14ac:dyDescent="0.3">
      <c r="A246" s="21"/>
      <c r="B246" s="5"/>
      <c r="C246" s="5"/>
      <c r="D246" s="5"/>
      <c r="E246" s="5"/>
      <c r="F246" s="24"/>
      <c r="G246" s="23"/>
      <c r="H246" s="19" t="str">
        <f t="shared" si="12"/>
        <v/>
      </c>
      <c r="I246" s="5"/>
      <c r="J246" s="21"/>
      <c r="K246" s="21"/>
      <c r="L246" s="32" t="str">
        <f t="shared" si="13"/>
        <v/>
      </c>
      <c r="M246" s="19">
        <f t="shared" si="14"/>
        <v>0</v>
      </c>
      <c r="N246" s="32" t="str">
        <f t="shared" ca="1" si="15"/>
        <v/>
      </c>
    </row>
    <row r="247" spans="1:14" x14ac:dyDescent="0.3">
      <c r="A247" s="21"/>
      <c r="B247" s="5"/>
      <c r="C247" s="5"/>
      <c r="D247" s="5"/>
      <c r="E247" s="5"/>
      <c r="F247" s="24"/>
      <c r="G247" s="23"/>
      <c r="H247" s="19" t="str">
        <f t="shared" si="12"/>
        <v/>
      </c>
      <c r="I247" s="5"/>
      <c r="J247" s="21"/>
      <c r="K247" s="21"/>
      <c r="L247" s="32" t="str">
        <f t="shared" si="13"/>
        <v/>
      </c>
      <c r="M247" s="19">
        <f t="shared" si="14"/>
        <v>0</v>
      </c>
      <c r="N247" s="32" t="str">
        <f t="shared" ca="1" si="15"/>
        <v/>
      </c>
    </row>
    <row r="248" spans="1:14" x14ac:dyDescent="0.3">
      <c r="A248" s="21"/>
      <c r="B248" s="5"/>
      <c r="C248" s="5"/>
      <c r="D248" s="5"/>
      <c r="E248" s="5"/>
      <c r="F248" s="24"/>
      <c r="G248" s="23"/>
      <c r="H248" s="19" t="str">
        <f t="shared" si="12"/>
        <v/>
      </c>
      <c r="I248" s="5"/>
      <c r="J248" s="21"/>
      <c r="K248" s="21"/>
      <c r="L248" s="32" t="str">
        <f t="shared" si="13"/>
        <v/>
      </c>
      <c r="M248" s="19">
        <f t="shared" si="14"/>
        <v>0</v>
      </c>
      <c r="N248" s="32" t="str">
        <f t="shared" ca="1" si="15"/>
        <v/>
      </c>
    </row>
    <row r="249" spans="1:14" x14ac:dyDescent="0.3">
      <c r="A249" s="21"/>
      <c r="B249" s="5"/>
      <c r="C249" s="5"/>
      <c r="D249" s="5"/>
      <c r="E249" s="5"/>
      <c r="F249" s="24"/>
      <c r="G249" s="23"/>
      <c r="H249" s="19" t="str">
        <f t="shared" si="12"/>
        <v/>
      </c>
      <c r="I249" s="5"/>
      <c r="J249" s="21"/>
      <c r="K249" s="21"/>
      <c r="L249" s="32" t="str">
        <f t="shared" si="13"/>
        <v/>
      </c>
      <c r="M249" s="19">
        <f t="shared" si="14"/>
        <v>0</v>
      </c>
      <c r="N249" s="32" t="str">
        <f t="shared" ca="1" si="15"/>
        <v/>
      </c>
    </row>
    <row r="250" spans="1:14" x14ac:dyDescent="0.3">
      <c r="A250" s="21"/>
      <c r="B250" s="5"/>
      <c r="C250" s="5"/>
      <c r="D250" s="5"/>
      <c r="E250" s="5"/>
      <c r="F250" s="24"/>
      <c r="G250" s="23"/>
      <c r="H250" s="19" t="str">
        <f t="shared" si="12"/>
        <v/>
      </c>
      <c r="I250" s="5"/>
      <c r="J250" s="21"/>
      <c r="K250" s="21"/>
      <c r="L250" s="32" t="str">
        <f t="shared" si="13"/>
        <v/>
      </c>
      <c r="M250" s="19">
        <f t="shared" si="14"/>
        <v>0</v>
      </c>
      <c r="N250" s="32" t="str">
        <f t="shared" ca="1" si="15"/>
        <v/>
      </c>
    </row>
    <row r="251" spans="1:14" x14ac:dyDescent="0.3">
      <c r="A251" s="21"/>
      <c r="B251" s="5"/>
      <c r="C251" s="5"/>
      <c r="D251" s="5"/>
      <c r="E251" s="5"/>
      <c r="F251" s="24"/>
      <c r="G251" s="23"/>
      <c r="H251" s="19" t="str">
        <f t="shared" si="12"/>
        <v/>
      </c>
      <c r="I251" s="5"/>
      <c r="J251" s="21"/>
      <c r="K251" s="21"/>
      <c r="L251" s="32" t="str">
        <f t="shared" si="13"/>
        <v/>
      </c>
      <c r="M251" s="19">
        <f t="shared" si="14"/>
        <v>0</v>
      </c>
      <c r="N251" s="32" t="str">
        <f t="shared" ca="1" si="15"/>
        <v/>
      </c>
    </row>
    <row r="252" spans="1:14" x14ac:dyDescent="0.3">
      <c r="A252" s="21"/>
      <c r="B252" s="5"/>
      <c r="C252" s="5"/>
      <c r="D252" s="5"/>
      <c r="E252" s="5"/>
      <c r="F252" s="24"/>
      <c r="G252" s="23"/>
      <c r="H252" s="19" t="str">
        <f t="shared" si="12"/>
        <v/>
      </c>
      <c r="I252" s="5"/>
      <c r="J252" s="21"/>
      <c r="K252" s="21"/>
      <c r="L252" s="32" t="str">
        <f t="shared" si="13"/>
        <v/>
      </c>
      <c r="M252" s="19">
        <f t="shared" si="14"/>
        <v>0</v>
      </c>
      <c r="N252" s="32" t="str">
        <f t="shared" ca="1" si="15"/>
        <v/>
      </c>
    </row>
    <row r="253" spans="1:14" x14ac:dyDescent="0.3">
      <c r="A253" s="21"/>
      <c r="B253" s="5"/>
      <c r="C253" s="5"/>
      <c r="D253" s="5"/>
      <c r="E253" s="5"/>
      <c r="F253" s="24"/>
      <c r="G253" s="23"/>
      <c r="H253" s="19" t="str">
        <f t="shared" si="12"/>
        <v/>
      </c>
      <c r="I253" s="5"/>
      <c r="J253" s="21"/>
      <c r="K253" s="21"/>
      <c r="L253" s="32" t="str">
        <f t="shared" si="13"/>
        <v/>
      </c>
      <c r="M253" s="19">
        <f t="shared" si="14"/>
        <v>0</v>
      </c>
      <c r="N253" s="32" t="str">
        <f t="shared" ca="1" si="15"/>
        <v/>
      </c>
    </row>
    <row r="254" spans="1:14" x14ac:dyDescent="0.3">
      <c r="A254" s="21"/>
      <c r="B254" s="5"/>
      <c r="C254" s="5"/>
      <c r="D254" s="5"/>
      <c r="E254" s="5"/>
      <c r="F254" s="24"/>
      <c r="G254" s="23"/>
      <c r="H254" s="19" t="str">
        <f t="shared" si="12"/>
        <v/>
      </c>
      <c r="I254" s="5"/>
      <c r="J254" s="21"/>
      <c r="K254" s="21"/>
      <c r="L254" s="32" t="str">
        <f t="shared" si="13"/>
        <v/>
      </c>
      <c r="M254" s="19">
        <f t="shared" si="14"/>
        <v>0</v>
      </c>
      <c r="N254" s="32" t="str">
        <f t="shared" ca="1" si="15"/>
        <v/>
      </c>
    </row>
    <row r="255" spans="1:14" x14ac:dyDescent="0.3">
      <c r="A255" s="21"/>
      <c r="B255" s="5"/>
      <c r="C255" s="5"/>
      <c r="D255" s="5"/>
      <c r="E255" s="5"/>
      <c r="F255" s="24"/>
      <c r="G255" s="23"/>
      <c r="H255" s="19" t="str">
        <f t="shared" si="12"/>
        <v/>
      </c>
      <c r="I255" s="5"/>
      <c r="J255" s="21"/>
      <c r="K255" s="21"/>
      <c r="L255" s="32" t="str">
        <f t="shared" si="13"/>
        <v/>
      </c>
      <c r="M255" s="19">
        <f t="shared" si="14"/>
        <v>0</v>
      </c>
      <c r="N255" s="32" t="str">
        <f t="shared" ca="1" si="15"/>
        <v/>
      </c>
    </row>
    <row r="256" spans="1:14" x14ac:dyDescent="0.3">
      <c r="A256" s="21"/>
      <c r="B256" s="5"/>
      <c r="C256" s="5"/>
      <c r="D256" s="5"/>
      <c r="E256" s="5"/>
      <c r="F256" s="24"/>
      <c r="G256" s="23"/>
      <c r="H256" s="19" t="str">
        <f t="shared" si="12"/>
        <v/>
      </c>
      <c r="I256" s="5"/>
      <c r="J256" s="21"/>
      <c r="K256" s="21"/>
      <c r="L256" s="32" t="str">
        <f t="shared" si="13"/>
        <v/>
      </c>
      <c r="M256" s="19">
        <f t="shared" si="14"/>
        <v>0</v>
      </c>
      <c r="N256" s="32" t="str">
        <f t="shared" ca="1" si="15"/>
        <v/>
      </c>
    </row>
    <row r="257" spans="1:14" x14ac:dyDescent="0.3">
      <c r="A257" s="21"/>
      <c r="B257" s="5"/>
      <c r="C257" s="5"/>
      <c r="D257" s="5"/>
      <c r="E257" s="5"/>
      <c r="F257" s="24"/>
      <c r="G257" s="23"/>
      <c r="H257" s="19" t="str">
        <f t="shared" si="12"/>
        <v/>
      </c>
      <c r="I257" s="5"/>
      <c r="J257" s="21"/>
      <c r="K257" s="21"/>
      <c r="L257" s="32" t="str">
        <f t="shared" si="13"/>
        <v/>
      </c>
      <c r="M257" s="19">
        <f t="shared" si="14"/>
        <v>0</v>
      </c>
      <c r="N257" s="32" t="str">
        <f t="shared" ca="1" si="15"/>
        <v/>
      </c>
    </row>
    <row r="258" spans="1:14" x14ac:dyDescent="0.3">
      <c r="A258" s="21"/>
      <c r="B258" s="5"/>
      <c r="C258" s="5"/>
      <c r="D258" s="5"/>
      <c r="E258" s="5"/>
      <c r="F258" s="24"/>
      <c r="G258" s="23"/>
      <c r="H258" s="19" t="str">
        <f t="shared" si="12"/>
        <v/>
      </c>
      <c r="I258" s="5"/>
      <c r="J258" s="21"/>
      <c r="K258" s="21"/>
      <c r="L258" s="32" t="str">
        <f t="shared" si="13"/>
        <v/>
      </c>
      <c r="M258" s="19">
        <f t="shared" si="14"/>
        <v>0</v>
      </c>
      <c r="N258" s="32" t="str">
        <f t="shared" ca="1" si="15"/>
        <v/>
      </c>
    </row>
    <row r="259" spans="1:14" x14ac:dyDescent="0.3">
      <c r="A259" s="21"/>
      <c r="B259" s="5"/>
      <c r="C259" s="5"/>
      <c r="D259" s="5"/>
      <c r="E259" s="5"/>
      <c r="F259" s="24"/>
      <c r="G259" s="23"/>
      <c r="H259" s="19" t="str">
        <f t="shared" si="12"/>
        <v/>
      </c>
      <c r="I259" s="5"/>
      <c r="J259" s="21"/>
      <c r="K259" s="21"/>
      <c r="L259" s="32" t="str">
        <f t="shared" si="13"/>
        <v/>
      </c>
      <c r="M259" s="19">
        <f t="shared" si="14"/>
        <v>0</v>
      </c>
      <c r="N259" s="32" t="str">
        <f t="shared" ca="1" si="15"/>
        <v/>
      </c>
    </row>
    <row r="260" spans="1:14" x14ac:dyDescent="0.3">
      <c r="A260" s="21"/>
      <c r="B260" s="5"/>
      <c r="C260" s="5"/>
      <c r="D260" s="5"/>
      <c r="E260" s="5"/>
      <c r="F260" s="24"/>
      <c r="G260" s="23"/>
      <c r="H260" s="19" t="str">
        <f t="shared" si="12"/>
        <v/>
      </c>
      <c r="I260" s="5"/>
      <c r="J260" s="21"/>
      <c r="K260" s="21"/>
      <c r="L260" s="32" t="str">
        <f t="shared" si="13"/>
        <v/>
      </c>
      <c r="M260" s="19">
        <f t="shared" si="14"/>
        <v>0</v>
      </c>
      <c r="N260" s="32" t="str">
        <f t="shared" ca="1" si="15"/>
        <v/>
      </c>
    </row>
    <row r="261" spans="1:14" x14ac:dyDescent="0.3">
      <c r="A261" s="21"/>
      <c r="B261" s="5"/>
      <c r="C261" s="5"/>
      <c r="D261" s="5"/>
      <c r="E261" s="5"/>
      <c r="F261" s="24"/>
      <c r="G261" s="23"/>
      <c r="H261" s="19" t="str">
        <f t="shared" ref="H261:H324" si="16">IF(OR(F261="",G261=""),"",F261*G261)</f>
        <v/>
      </c>
      <c r="I261" s="5"/>
      <c r="J261" s="21"/>
      <c r="K261" s="21"/>
      <c r="L261" s="32" t="str">
        <f t="shared" ref="L261:L324" si="17">IF(OR(J261="",K261=""),"",K261-J261)</f>
        <v/>
      </c>
      <c r="M261" s="19">
        <f t="shared" ref="M261:M304" si="18">IF(OR(H261="",K261&lt;&gt;""),0,H261)</f>
        <v>0</v>
      </c>
      <c r="N261" s="32" t="str">
        <f t="shared" ref="N261:N324" ca="1" si="19">IF(OR(M261=0,J261=""),"",TODAY()-J261)</f>
        <v/>
      </c>
    </row>
    <row r="262" spans="1:14" x14ac:dyDescent="0.3">
      <c r="A262" s="21"/>
      <c r="B262" s="5"/>
      <c r="C262" s="5"/>
      <c r="D262" s="5"/>
      <c r="E262" s="5"/>
      <c r="F262" s="24"/>
      <c r="G262" s="23"/>
      <c r="H262" s="19" t="str">
        <f t="shared" si="16"/>
        <v/>
      </c>
      <c r="I262" s="5"/>
      <c r="J262" s="21"/>
      <c r="K262" s="21"/>
      <c r="L262" s="32" t="str">
        <f t="shared" si="17"/>
        <v/>
      </c>
      <c r="M262" s="19">
        <f t="shared" si="18"/>
        <v>0</v>
      </c>
      <c r="N262" s="32" t="str">
        <f t="shared" ca="1" si="19"/>
        <v/>
      </c>
    </row>
    <row r="263" spans="1:14" x14ac:dyDescent="0.3">
      <c r="A263" s="21"/>
      <c r="B263" s="5"/>
      <c r="C263" s="5"/>
      <c r="D263" s="5"/>
      <c r="E263" s="5"/>
      <c r="F263" s="24"/>
      <c r="G263" s="23"/>
      <c r="H263" s="19" t="str">
        <f t="shared" si="16"/>
        <v/>
      </c>
      <c r="I263" s="5"/>
      <c r="J263" s="21"/>
      <c r="K263" s="21"/>
      <c r="L263" s="32" t="str">
        <f t="shared" si="17"/>
        <v/>
      </c>
      <c r="M263" s="19">
        <f t="shared" si="18"/>
        <v>0</v>
      </c>
      <c r="N263" s="32" t="str">
        <f t="shared" ca="1" si="19"/>
        <v/>
      </c>
    </row>
    <row r="264" spans="1:14" x14ac:dyDescent="0.3">
      <c r="A264" s="21"/>
      <c r="B264" s="5"/>
      <c r="C264" s="5"/>
      <c r="D264" s="5"/>
      <c r="E264" s="5"/>
      <c r="F264" s="24"/>
      <c r="G264" s="23"/>
      <c r="H264" s="19" t="str">
        <f t="shared" si="16"/>
        <v/>
      </c>
      <c r="I264" s="5"/>
      <c r="J264" s="21"/>
      <c r="K264" s="21"/>
      <c r="L264" s="32" t="str">
        <f t="shared" si="17"/>
        <v/>
      </c>
      <c r="M264" s="19">
        <f t="shared" si="18"/>
        <v>0</v>
      </c>
      <c r="N264" s="32" t="str">
        <f t="shared" ca="1" si="19"/>
        <v/>
      </c>
    </row>
    <row r="265" spans="1:14" x14ac:dyDescent="0.3">
      <c r="A265" s="21"/>
      <c r="B265" s="5"/>
      <c r="C265" s="5"/>
      <c r="D265" s="5"/>
      <c r="E265" s="5"/>
      <c r="F265" s="24"/>
      <c r="G265" s="23"/>
      <c r="H265" s="19" t="str">
        <f t="shared" si="16"/>
        <v/>
      </c>
      <c r="I265" s="5"/>
      <c r="J265" s="21"/>
      <c r="K265" s="21"/>
      <c r="L265" s="32" t="str">
        <f t="shared" si="17"/>
        <v/>
      </c>
      <c r="M265" s="19">
        <f t="shared" si="18"/>
        <v>0</v>
      </c>
      <c r="N265" s="32" t="str">
        <f t="shared" ca="1" si="19"/>
        <v/>
      </c>
    </row>
    <row r="266" spans="1:14" x14ac:dyDescent="0.3">
      <c r="A266" s="21"/>
      <c r="B266" s="5"/>
      <c r="C266" s="5"/>
      <c r="D266" s="5"/>
      <c r="E266" s="5"/>
      <c r="F266" s="24"/>
      <c r="G266" s="23"/>
      <c r="H266" s="19" t="str">
        <f t="shared" si="16"/>
        <v/>
      </c>
      <c r="I266" s="5"/>
      <c r="J266" s="21"/>
      <c r="K266" s="21"/>
      <c r="L266" s="32" t="str">
        <f t="shared" si="17"/>
        <v/>
      </c>
      <c r="M266" s="19">
        <f t="shared" si="18"/>
        <v>0</v>
      </c>
      <c r="N266" s="32" t="str">
        <f t="shared" ca="1" si="19"/>
        <v/>
      </c>
    </row>
    <row r="267" spans="1:14" x14ac:dyDescent="0.3">
      <c r="A267" s="21"/>
      <c r="B267" s="5"/>
      <c r="C267" s="5"/>
      <c r="D267" s="5"/>
      <c r="E267" s="5"/>
      <c r="F267" s="24"/>
      <c r="G267" s="23"/>
      <c r="H267" s="19" t="str">
        <f t="shared" si="16"/>
        <v/>
      </c>
      <c r="I267" s="5"/>
      <c r="J267" s="21"/>
      <c r="K267" s="21"/>
      <c r="L267" s="32" t="str">
        <f t="shared" si="17"/>
        <v/>
      </c>
      <c r="M267" s="19">
        <f t="shared" si="18"/>
        <v>0</v>
      </c>
      <c r="N267" s="32" t="str">
        <f t="shared" ca="1" si="19"/>
        <v/>
      </c>
    </row>
    <row r="268" spans="1:14" x14ac:dyDescent="0.3">
      <c r="A268" s="21"/>
      <c r="B268" s="5"/>
      <c r="C268" s="5"/>
      <c r="D268" s="5"/>
      <c r="E268" s="5"/>
      <c r="F268" s="24"/>
      <c r="G268" s="23"/>
      <c r="H268" s="19" t="str">
        <f t="shared" si="16"/>
        <v/>
      </c>
      <c r="I268" s="5"/>
      <c r="J268" s="21"/>
      <c r="K268" s="21"/>
      <c r="L268" s="32" t="str">
        <f t="shared" si="17"/>
        <v/>
      </c>
      <c r="M268" s="19">
        <f t="shared" si="18"/>
        <v>0</v>
      </c>
      <c r="N268" s="32" t="str">
        <f t="shared" ca="1" si="19"/>
        <v/>
      </c>
    </row>
    <row r="269" spans="1:14" x14ac:dyDescent="0.3">
      <c r="A269" s="21"/>
      <c r="B269" s="5"/>
      <c r="C269" s="5"/>
      <c r="D269" s="5"/>
      <c r="E269" s="5"/>
      <c r="F269" s="24"/>
      <c r="G269" s="23"/>
      <c r="H269" s="19" t="str">
        <f t="shared" si="16"/>
        <v/>
      </c>
      <c r="I269" s="5"/>
      <c r="J269" s="21"/>
      <c r="K269" s="21"/>
      <c r="L269" s="32" t="str">
        <f t="shared" si="17"/>
        <v/>
      </c>
      <c r="M269" s="19">
        <f t="shared" si="18"/>
        <v>0</v>
      </c>
      <c r="N269" s="32" t="str">
        <f t="shared" ca="1" si="19"/>
        <v/>
      </c>
    </row>
    <row r="270" spans="1:14" x14ac:dyDescent="0.3">
      <c r="A270" s="21"/>
      <c r="B270" s="5"/>
      <c r="C270" s="5"/>
      <c r="D270" s="5"/>
      <c r="E270" s="5"/>
      <c r="F270" s="24"/>
      <c r="G270" s="23"/>
      <c r="H270" s="19" t="str">
        <f t="shared" si="16"/>
        <v/>
      </c>
      <c r="I270" s="5"/>
      <c r="J270" s="21"/>
      <c r="K270" s="21"/>
      <c r="L270" s="32" t="str">
        <f t="shared" si="17"/>
        <v/>
      </c>
      <c r="M270" s="19">
        <f t="shared" si="18"/>
        <v>0</v>
      </c>
      <c r="N270" s="32" t="str">
        <f t="shared" ca="1" si="19"/>
        <v/>
      </c>
    </row>
    <row r="271" spans="1:14" x14ac:dyDescent="0.3">
      <c r="A271" s="21"/>
      <c r="B271" s="5"/>
      <c r="C271" s="5"/>
      <c r="D271" s="5"/>
      <c r="E271" s="5"/>
      <c r="F271" s="24"/>
      <c r="G271" s="23"/>
      <c r="H271" s="19" t="str">
        <f t="shared" si="16"/>
        <v/>
      </c>
      <c r="I271" s="5"/>
      <c r="J271" s="21"/>
      <c r="K271" s="21"/>
      <c r="L271" s="32" t="str">
        <f t="shared" si="17"/>
        <v/>
      </c>
      <c r="M271" s="19">
        <f t="shared" si="18"/>
        <v>0</v>
      </c>
      <c r="N271" s="32" t="str">
        <f t="shared" ca="1" si="19"/>
        <v/>
      </c>
    </row>
    <row r="272" spans="1:14" x14ac:dyDescent="0.3">
      <c r="A272" s="21"/>
      <c r="B272" s="5"/>
      <c r="C272" s="5"/>
      <c r="D272" s="5"/>
      <c r="E272" s="5"/>
      <c r="F272" s="24"/>
      <c r="G272" s="23"/>
      <c r="H272" s="19" t="str">
        <f t="shared" si="16"/>
        <v/>
      </c>
      <c r="I272" s="5"/>
      <c r="J272" s="21"/>
      <c r="K272" s="21"/>
      <c r="L272" s="32" t="str">
        <f t="shared" si="17"/>
        <v/>
      </c>
      <c r="M272" s="19">
        <f t="shared" si="18"/>
        <v>0</v>
      </c>
      <c r="N272" s="32" t="str">
        <f t="shared" ca="1" si="19"/>
        <v/>
      </c>
    </row>
    <row r="273" spans="1:14" x14ac:dyDescent="0.3">
      <c r="A273" s="21"/>
      <c r="B273" s="5"/>
      <c r="C273" s="5"/>
      <c r="D273" s="5"/>
      <c r="E273" s="5"/>
      <c r="F273" s="24"/>
      <c r="G273" s="23"/>
      <c r="H273" s="19" t="str">
        <f t="shared" si="16"/>
        <v/>
      </c>
      <c r="I273" s="5"/>
      <c r="J273" s="21"/>
      <c r="K273" s="21"/>
      <c r="L273" s="32" t="str">
        <f t="shared" si="17"/>
        <v/>
      </c>
      <c r="M273" s="19">
        <f t="shared" si="18"/>
        <v>0</v>
      </c>
      <c r="N273" s="32" t="str">
        <f t="shared" ca="1" si="19"/>
        <v/>
      </c>
    </row>
    <row r="274" spans="1:14" x14ac:dyDescent="0.3">
      <c r="A274" s="21"/>
      <c r="B274" s="5"/>
      <c r="C274" s="5"/>
      <c r="D274" s="5"/>
      <c r="E274" s="5"/>
      <c r="F274" s="24"/>
      <c r="G274" s="23"/>
      <c r="H274" s="19" t="str">
        <f t="shared" si="16"/>
        <v/>
      </c>
      <c r="I274" s="5"/>
      <c r="J274" s="21"/>
      <c r="K274" s="21"/>
      <c r="L274" s="32" t="str">
        <f t="shared" si="17"/>
        <v/>
      </c>
      <c r="M274" s="19">
        <f t="shared" si="18"/>
        <v>0</v>
      </c>
      <c r="N274" s="32" t="str">
        <f t="shared" ca="1" si="19"/>
        <v/>
      </c>
    </row>
    <row r="275" spans="1:14" x14ac:dyDescent="0.3">
      <c r="A275" s="21"/>
      <c r="B275" s="5"/>
      <c r="C275" s="5"/>
      <c r="D275" s="5"/>
      <c r="E275" s="5"/>
      <c r="F275" s="24"/>
      <c r="G275" s="23"/>
      <c r="H275" s="19" t="str">
        <f t="shared" si="16"/>
        <v/>
      </c>
      <c r="I275" s="5"/>
      <c r="J275" s="21"/>
      <c r="K275" s="21"/>
      <c r="L275" s="32" t="str">
        <f t="shared" si="17"/>
        <v/>
      </c>
      <c r="M275" s="19">
        <f t="shared" si="18"/>
        <v>0</v>
      </c>
      <c r="N275" s="32" t="str">
        <f t="shared" ca="1" si="19"/>
        <v/>
      </c>
    </row>
    <row r="276" spans="1:14" x14ac:dyDescent="0.3">
      <c r="A276" s="21"/>
      <c r="B276" s="5"/>
      <c r="C276" s="5"/>
      <c r="D276" s="5"/>
      <c r="E276" s="5"/>
      <c r="F276" s="24"/>
      <c r="G276" s="23"/>
      <c r="H276" s="19" t="str">
        <f t="shared" si="16"/>
        <v/>
      </c>
      <c r="I276" s="5"/>
      <c r="J276" s="21"/>
      <c r="K276" s="21"/>
      <c r="L276" s="32" t="str">
        <f t="shared" si="17"/>
        <v/>
      </c>
      <c r="M276" s="19">
        <f t="shared" si="18"/>
        <v>0</v>
      </c>
      <c r="N276" s="32" t="str">
        <f t="shared" ca="1" si="19"/>
        <v/>
      </c>
    </row>
    <row r="277" spans="1:14" x14ac:dyDescent="0.3">
      <c r="A277" s="21"/>
      <c r="B277" s="5"/>
      <c r="C277" s="5"/>
      <c r="D277" s="5"/>
      <c r="E277" s="5"/>
      <c r="F277" s="24"/>
      <c r="G277" s="23"/>
      <c r="H277" s="19" t="str">
        <f t="shared" si="16"/>
        <v/>
      </c>
      <c r="I277" s="5"/>
      <c r="J277" s="21"/>
      <c r="K277" s="21"/>
      <c r="L277" s="32" t="str">
        <f t="shared" si="17"/>
        <v/>
      </c>
      <c r="M277" s="19">
        <f t="shared" si="18"/>
        <v>0</v>
      </c>
      <c r="N277" s="32" t="str">
        <f t="shared" ca="1" si="19"/>
        <v/>
      </c>
    </row>
    <row r="278" spans="1:14" x14ac:dyDescent="0.3">
      <c r="A278" s="21"/>
      <c r="B278" s="5"/>
      <c r="C278" s="5"/>
      <c r="D278" s="5"/>
      <c r="E278" s="5"/>
      <c r="F278" s="24"/>
      <c r="G278" s="23"/>
      <c r="H278" s="19" t="str">
        <f t="shared" si="16"/>
        <v/>
      </c>
      <c r="I278" s="5"/>
      <c r="J278" s="21"/>
      <c r="K278" s="21"/>
      <c r="L278" s="32" t="str">
        <f t="shared" si="17"/>
        <v/>
      </c>
      <c r="M278" s="19">
        <f t="shared" si="18"/>
        <v>0</v>
      </c>
      <c r="N278" s="32" t="str">
        <f t="shared" ca="1" si="19"/>
        <v/>
      </c>
    </row>
    <row r="279" spans="1:14" x14ac:dyDescent="0.3">
      <c r="A279" s="21"/>
      <c r="B279" s="5"/>
      <c r="C279" s="5"/>
      <c r="D279" s="5"/>
      <c r="E279" s="5"/>
      <c r="F279" s="24"/>
      <c r="G279" s="23"/>
      <c r="H279" s="19" t="str">
        <f t="shared" si="16"/>
        <v/>
      </c>
      <c r="I279" s="5"/>
      <c r="J279" s="21"/>
      <c r="K279" s="21"/>
      <c r="L279" s="32" t="str">
        <f t="shared" si="17"/>
        <v/>
      </c>
      <c r="M279" s="19">
        <f t="shared" si="18"/>
        <v>0</v>
      </c>
      <c r="N279" s="32" t="str">
        <f t="shared" ca="1" si="19"/>
        <v/>
      </c>
    </row>
    <row r="280" spans="1:14" x14ac:dyDescent="0.3">
      <c r="A280" s="21"/>
      <c r="B280" s="5"/>
      <c r="C280" s="5"/>
      <c r="D280" s="5"/>
      <c r="E280" s="5"/>
      <c r="F280" s="24"/>
      <c r="G280" s="23"/>
      <c r="H280" s="19" t="str">
        <f t="shared" si="16"/>
        <v/>
      </c>
      <c r="I280" s="5"/>
      <c r="J280" s="21"/>
      <c r="K280" s="21"/>
      <c r="L280" s="32" t="str">
        <f t="shared" si="17"/>
        <v/>
      </c>
      <c r="M280" s="19">
        <f t="shared" si="18"/>
        <v>0</v>
      </c>
      <c r="N280" s="32" t="str">
        <f t="shared" ca="1" si="19"/>
        <v/>
      </c>
    </row>
    <row r="281" spans="1:14" x14ac:dyDescent="0.3">
      <c r="A281" s="21"/>
      <c r="B281" s="5"/>
      <c r="C281" s="5"/>
      <c r="D281" s="5"/>
      <c r="E281" s="5"/>
      <c r="F281" s="24"/>
      <c r="G281" s="23"/>
      <c r="H281" s="19" t="str">
        <f t="shared" si="16"/>
        <v/>
      </c>
      <c r="I281" s="5"/>
      <c r="J281" s="21"/>
      <c r="K281" s="21"/>
      <c r="L281" s="32" t="str">
        <f t="shared" si="17"/>
        <v/>
      </c>
      <c r="M281" s="19">
        <f t="shared" si="18"/>
        <v>0</v>
      </c>
      <c r="N281" s="32" t="str">
        <f t="shared" ca="1" si="19"/>
        <v/>
      </c>
    </row>
    <row r="282" spans="1:14" x14ac:dyDescent="0.3">
      <c r="A282" s="21"/>
      <c r="B282" s="5"/>
      <c r="C282" s="5"/>
      <c r="D282" s="5"/>
      <c r="E282" s="5"/>
      <c r="F282" s="24"/>
      <c r="G282" s="23"/>
      <c r="H282" s="19" t="str">
        <f t="shared" si="16"/>
        <v/>
      </c>
      <c r="I282" s="5"/>
      <c r="J282" s="21"/>
      <c r="K282" s="21"/>
      <c r="L282" s="32" t="str">
        <f t="shared" si="17"/>
        <v/>
      </c>
      <c r="M282" s="19">
        <f t="shared" si="18"/>
        <v>0</v>
      </c>
      <c r="N282" s="32" t="str">
        <f t="shared" ca="1" si="19"/>
        <v/>
      </c>
    </row>
    <row r="283" spans="1:14" x14ac:dyDescent="0.3">
      <c r="A283" s="21"/>
      <c r="B283" s="5"/>
      <c r="C283" s="5"/>
      <c r="D283" s="5"/>
      <c r="E283" s="5"/>
      <c r="F283" s="24"/>
      <c r="G283" s="23"/>
      <c r="H283" s="19" t="str">
        <f t="shared" si="16"/>
        <v/>
      </c>
      <c r="I283" s="5"/>
      <c r="J283" s="21"/>
      <c r="K283" s="21"/>
      <c r="L283" s="32" t="str">
        <f t="shared" si="17"/>
        <v/>
      </c>
      <c r="M283" s="19">
        <f t="shared" si="18"/>
        <v>0</v>
      </c>
      <c r="N283" s="32" t="str">
        <f t="shared" ca="1" si="19"/>
        <v/>
      </c>
    </row>
    <row r="284" spans="1:14" x14ac:dyDescent="0.3">
      <c r="A284" s="21"/>
      <c r="B284" s="5"/>
      <c r="C284" s="5"/>
      <c r="D284" s="5"/>
      <c r="E284" s="5"/>
      <c r="F284" s="24"/>
      <c r="G284" s="23"/>
      <c r="H284" s="19" t="str">
        <f t="shared" si="16"/>
        <v/>
      </c>
      <c r="I284" s="5"/>
      <c r="J284" s="21"/>
      <c r="K284" s="21"/>
      <c r="L284" s="32" t="str">
        <f t="shared" si="17"/>
        <v/>
      </c>
      <c r="M284" s="19">
        <f t="shared" si="18"/>
        <v>0</v>
      </c>
      <c r="N284" s="32" t="str">
        <f t="shared" ca="1" si="19"/>
        <v/>
      </c>
    </row>
    <row r="285" spans="1:14" x14ac:dyDescent="0.3">
      <c r="A285" s="21"/>
      <c r="B285" s="5"/>
      <c r="C285" s="5"/>
      <c r="D285" s="5"/>
      <c r="E285" s="5"/>
      <c r="F285" s="24"/>
      <c r="G285" s="23"/>
      <c r="H285" s="19" t="str">
        <f t="shared" si="16"/>
        <v/>
      </c>
      <c r="I285" s="5"/>
      <c r="J285" s="21"/>
      <c r="K285" s="21"/>
      <c r="L285" s="32" t="str">
        <f t="shared" si="17"/>
        <v/>
      </c>
      <c r="M285" s="19">
        <f t="shared" si="18"/>
        <v>0</v>
      </c>
      <c r="N285" s="32" t="str">
        <f t="shared" ca="1" si="19"/>
        <v/>
      </c>
    </row>
    <row r="286" spans="1:14" x14ac:dyDescent="0.3">
      <c r="A286" s="21"/>
      <c r="B286" s="5"/>
      <c r="C286" s="5"/>
      <c r="D286" s="5"/>
      <c r="E286" s="5"/>
      <c r="F286" s="24"/>
      <c r="G286" s="23"/>
      <c r="H286" s="19" t="str">
        <f t="shared" si="16"/>
        <v/>
      </c>
      <c r="I286" s="5"/>
      <c r="J286" s="21"/>
      <c r="K286" s="21"/>
      <c r="L286" s="32" t="str">
        <f t="shared" si="17"/>
        <v/>
      </c>
      <c r="M286" s="19">
        <f t="shared" si="18"/>
        <v>0</v>
      </c>
      <c r="N286" s="32" t="str">
        <f t="shared" ca="1" si="19"/>
        <v/>
      </c>
    </row>
    <row r="287" spans="1:14" x14ac:dyDescent="0.3">
      <c r="A287" s="21"/>
      <c r="B287" s="5"/>
      <c r="C287" s="5"/>
      <c r="D287" s="5"/>
      <c r="E287" s="5"/>
      <c r="F287" s="24"/>
      <c r="G287" s="23"/>
      <c r="H287" s="19" t="str">
        <f t="shared" si="16"/>
        <v/>
      </c>
      <c r="I287" s="5"/>
      <c r="J287" s="21"/>
      <c r="K287" s="21"/>
      <c r="L287" s="32" t="str">
        <f t="shared" si="17"/>
        <v/>
      </c>
      <c r="M287" s="19">
        <f t="shared" si="18"/>
        <v>0</v>
      </c>
      <c r="N287" s="32" t="str">
        <f t="shared" ca="1" si="19"/>
        <v/>
      </c>
    </row>
    <row r="288" spans="1:14" x14ac:dyDescent="0.3">
      <c r="A288" s="21"/>
      <c r="B288" s="5"/>
      <c r="C288" s="5"/>
      <c r="D288" s="5"/>
      <c r="E288" s="5"/>
      <c r="F288" s="24"/>
      <c r="G288" s="23"/>
      <c r="H288" s="19" t="str">
        <f t="shared" si="16"/>
        <v/>
      </c>
      <c r="I288" s="5"/>
      <c r="J288" s="21"/>
      <c r="K288" s="21"/>
      <c r="L288" s="32" t="str">
        <f t="shared" si="17"/>
        <v/>
      </c>
      <c r="M288" s="19">
        <f t="shared" si="18"/>
        <v>0</v>
      </c>
      <c r="N288" s="32" t="str">
        <f t="shared" ca="1" si="19"/>
        <v/>
      </c>
    </row>
    <row r="289" spans="1:14" x14ac:dyDescent="0.3">
      <c r="A289" s="21"/>
      <c r="B289" s="5"/>
      <c r="C289" s="5"/>
      <c r="D289" s="5"/>
      <c r="E289" s="5"/>
      <c r="F289" s="24"/>
      <c r="G289" s="23"/>
      <c r="H289" s="19" t="str">
        <f t="shared" si="16"/>
        <v/>
      </c>
      <c r="I289" s="5"/>
      <c r="J289" s="21"/>
      <c r="K289" s="21"/>
      <c r="L289" s="32" t="str">
        <f t="shared" si="17"/>
        <v/>
      </c>
      <c r="M289" s="19">
        <f t="shared" si="18"/>
        <v>0</v>
      </c>
      <c r="N289" s="32" t="str">
        <f t="shared" ca="1" si="19"/>
        <v/>
      </c>
    </row>
    <row r="290" spans="1:14" x14ac:dyDescent="0.3">
      <c r="A290" s="21"/>
      <c r="B290" s="5"/>
      <c r="C290" s="5"/>
      <c r="D290" s="5"/>
      <c r="E290" s="5"/>
      <c r="F290" s="24"/>
      <c r="G290" s="23"/>
      <c r="H290" s="19" t="str">
        <f t="shared" si="16"/>
        <v/>
      </c>
      <c r="I290" s="5"/>
      <c r="J290" s="21"/>
      <c r="K290" s="21"/>
      <c r="L290" s="32" t="str">
        <f t="shared" si="17"/>
        <v/>
      </c>
      <c r="M290" s="19">
        <f t="shared" si="18"/>
        <v>0</v>
      </c>
      <c r="N290" s="32" t="str">
        <f t="shared" ca="1" si="19"/>
        <v/>
      </c>
    </row>
    <row r="291" spans="1:14" x14ac:dyDescent="0.3">
      <c r="A291" s="21"/>
      <c r="B291" s="5"/>
      <c r="C291" s="5"/>
      <c r="D291" s="5"/>
      <c r="E291" s="5"/>
      <c r="F291" s="24"/>
      <c r="G291" s="23"/>
      <c r="H291" s="19" t="str">
        <f t="shared" si="16"/>
        <v/>
      </c>
      <c r="I291" s="5"/>
      <c r="J291" s="21"/>
      <c r="K291" s="21"/>
      <c r="L291" s="32" t="str">
        <f t="shared" si="17"/>
        <v/>
      </c>
      <c r="M291" s="19">
        <f t="shared" si="18"/>
        <v>0</v>
      </c>
      <c r="N291" s="32" t="str">
        <f t="shared" ca="1" si="19"/>
        <v/>
      </c>
    </row>
    <row r="292" spans="1:14" x14ac:dyDescent="0.3">
      <c r="A292" s="21"/>
      <c r="B292" s="5"/>
      <c r="C292" s="5"/>
      <c r="D292" s="5"/>
      <c r="E292" s="5"/>
      <c r="F292" s="24"/>
      <c r="G292" s="23"/>
      <c r="H292" s="19" t="str">
        <f t="shared" si="16"/>
        <v/>
      </c>
      <c r="I292" s="5"/>
      <c r="J292" s="21"/>
      <c r="K292" s="21"/>
      <c r="L292" s="32" t="str">
        <f t="shared" si="17"/>
        <v/>
      </c>
      <c r="M292" s="19">
        <f t="shared" si="18"/>
        <v>0</v>
      </c>
      <c r="N292" s="32" t="str">
        <f t="shared" ca="1" si="19"/>
        <v/>
      </c>
    </row>
    <row r="293" spans="1:14" x14ac:dyDescent="0.3">
      <c r="A293" s="21"/>
      <c r="B293" s="5"/>
      <c r="C293" s="5"/>
      <c r="D293" s="5"/>
      <c r="E293" s="5"/>
      <c r="F293" s="24"/>
      <c r="G293" s="23"/>
      <c r="H293" s="19" t="str">
        <f t="shared" si="16"/>
        <v/>
      </c>
      <c r="I293" s="5"/>
      <c r="J293" s="21"/>
      <c r="K293" s="21"/>
      <c r="L293" s="32" t="str">
        <f t="shared" si="17"/>
        <v/>
      </c>
      <c r="M293" s="19">
        <f t="shared" si="18"/>
        <v>0</v>
      </c>
      <c r="N293" s="32" t="str">
        <f t="shared" ca="1" si="19"/>
        <v/>
      </c>
    </row>
    <row r="294" spans="1:14" x14ac:dyDescent="0.3">
      <c r="A294" s="21"/>
      <c r="B294" s="5"/>
      <c r="C294" s="5"/>
      <c r="D294" s="5"/>
      <c r="E294" s="5"/>
      <c r="F294" s="24"/>
      <c r="G294" s="23"/>
      <c r="H294" s="19" t="str">
        <f t="shared" si="16"/>
        <v/>
      </c>
      <c r="I294" s="5"/>
      <c r="J294" s="21"/>
      <c r="K294" s="21"/>
      <c r="L294" s="32" t="str">
        <f t="shared" si="17"/>
        <v/>
      </c>
      <c r="M294" s="19">
        <f t="shared" si="18"/>
        <v>0</v>
      </c>
      <c r="N294" s="32" t="str">
        <f t="shared" ca="1" si="19"/>
        <v/>
      </c>
    </row>
    <row r="295" spans="1:14" x14ac:dyDescent="0.3">
      <c r="A295" s="21"/>
      <c r="B295" s="5"/>
      <c r="C295" s="5"/>
      <c r="D295" s="5"/>
      <c r="E295" s="5"/>
      <c r="F295" s="24"/>
      <c r="G295" s="23"/>
      <c r="H295" s="19" t="str">
        <f t="shared" si="16"/>
        <v/>
      </c>
      <c r="I295" s="5"/>
      <c r="J295" s="21"/>
      <c r="K295" s="21"/>
      <c r="L295" s="32" t="str">
        <f t="shared" si="17"/>
        <v/>
      </c>
      <c r="M295" s="19">
        <f t="shared" si="18"/>
        <v>0</v>
      </c>
      <c r="N295" s="32" t="str">
        <f t="shared" ca="1" si="19"/>
        <v/>
      </c>
    </row>
    <row r="296" spans="1:14" x14ac:dyDescent="0.3">
      <c r="A296" s="21"/>
      <c r="B296" s="5"/>
      <c r="C296" s="5"/>
      <c r="D296" s="5"/>
      <c r="E296" s="5"/>
      <c r="F296" s="24"/>
      <c r="G296" s="23"/>
      <c r="H296" s="19" t="str">
        <f t="shared" si="16"/>
        <v/>
      </c>
      <c r="I296" s="5"/>
      <c r="J296" s="21"/>
      <c r="K296" s="21"/>
      <c r="L296" s="32" t="str">
        <f t="shared" si="17"/>
        <v/>
      </c>
      <c r="M296" s="19">
        <f t="shared" si="18"/>
        <v>0</v>
      </c>
      <c r="N296" s="32" t="str">
        <f t="shared" ca="1" si="19"/>
        <v/>
      </c>
    </row>
    <row r="297" spans="1:14" x14ac:dyDescent="0.3">
      <c r="A297" s="21"/>
      <c r="B297" s="5"/>
      <c r="C297" s="5"/>
      <c r="D297" s="5"/>
      <c r="E297" s="5"/>
      <c r="F297" s="24"/>
      <c r="G297" s="23"/>
      <c r="H297" s="19" t="str">
        <f t="shared" si="16"/>
        <v/>
      </c>
      <c r="I297" s="5"/>
      <c r="J297" s="21"/>
      <c r="K297" s="21"/>
      <c r="L297" s="32" t="str">
        <f t="shared" si="17"/>
        <v/>
      </c>
      <c r="M297" s="19">
        <f t="shared" si="18"/>
        <v>0</v>
      </c>
      <c r="N297" s="32" t="str">
        <f t="shared" ca="1" si="19"/>
        <v/>
      </c>
    </row>
    <row r="298" spans="1:14" x14ac:dyDescent="0.3">
      <c r="A298" s="21"/>
      <c r="B298" s="5"/>
      <c r="C298" s="5"/>
      <c r="D298" s="5"/>
      <c r="E298" s="5"/>
      <c r="F298" s="24"/>
      <c r="G298" s="23"/>
      <c r="H298" s="19" t="str">
        <f t="shared" si="16"/>
        <v/>
      </c>
      <c r="I298" s="5"/>
      <c r="J298" s="21"/>
      <c r="K298" s="21"/>
      <c r="L298" s="32" t="str">
        <f t="shared" si="17"/>
        <v/>
      </c>
      <c r="M298" s="19">
        <f t="shared" si="18"/>
        <v>0</v>
      </c>
      <c r="N298" s="32" t="str">
        <f t="shared" ca="1" si="19"/>
        <v/>
      </c>
    </row>
    <row r="299" spans="1:14" x14ac:dyDescent="0.3">
      <c r="A299" s="21"/>
      <c r="B299" s="5"/>
      <c r="C299" s="5"/>
      <c r="D299" s="5"/>
      <c r="E299" s="5"/>
      <c r="F299" s="24"/>
      <c r="G299" s="23"/>
      <c r="H299" s="19" t="str">
        <f t="shared" si="16"/>
        <v/>
      </c>
      <c r="I299" s="5"/>
      <c r="J299" s="21"/>
      <c r="K299" s="21"/>
      <c r="L299" s="32" t="str">
        <f t="shared" si="17"/>
        <v/>
      </c>
      <c r="M299" s="19">
        <f t="shared" si="18"/>
        <v>0</v>
      </c>
      <c r="N299" s="32" t="str">
        <f t="shared" ca="1" si="19"/>
        <v/>
      </c>
    </row>
    <row r="300" spans="1:14" x14ac:dyDescent="0.3">
      <c r="A300" s="21"/>
      <c r="B300" s="5"/>
      <c r="C300" s="5"/>
      <c r="D300" s="5"/>
      <c r="E300" s="5"/>
      <c r="F300" s="24"/>
      <c r="G300" s="23"/>
      <c r="H300" s="19" t="str">
        <f t="shared" si="16"/>
        <v/>
      </c>
      <c r="I300" s="5"/>
      <c r="J300" s="21"/>
      <c r="K300" s="21"/>
      <c r="L300" s="32" t="str">
        <f t="shared" si="17"/>
        <v/>
      </c>
      <c r="M300" s="19">
        <f t="shared" si="18"/>
        <v>0</v>
      </c>
      <c r="N300" s="32" t="str">
        <f t="shared" ca="1" si="19"/>
        <v/>
      </c>
    </row>
    <row r="301" spans="1:14" x14ac:dyDescent="0.3">
      <c r="A301" s="21"/>
      <c r="B301" s="5"/>
      <c r="C301" s="5"/>
      <c r="D301" s="5"/>
      <c r="E301" s="5"/>
      <c r="F301" s="24"/>
      <c r="G301" s="23"/>
      <c r="H301" s="19" t="str">
        <f t="shared" si="16"/>
        <v/>
      </c>
      <c r="I301" s="5"/>
      <c r="J301" s="21"/>
      <c r="K301" s="21"/>
      <c r="L301" s="32" t="str">
        <f t="shared" si="17"/>
        <v/>
      </c>
      <c r="M301" s="19">
        <f t="shared" si="18"/>
        <v>0</v>
      </c>
      <c r="N301" s="32" t="str">
        <f t="shared" ca="1" si="19"/>
        <v/>
      </c>
    </row>
    <row r="302" spans="1:14" x14ac:dyDescent="0.3">
      <c r="A302" s="21"/>
      <c r="B302" s="5"/>
      <c r="C302" s="5"/>
      <c r="D302" s="5"/>
      <c r="E302" s="5"/>
      <c r="F302" s="24"/>
      <c r="G302" s="23"/>
      <c r="H302" s="19" t="str">
        <f t="shared" si="16"/>
        <v/>
      </c>
      <c r="I302" s="5"/>
      <c r="J302" s="21"/>
      <c r="K302" s="21"/>
      <c r="L302" s="32" t="str">
        <f t="shared" si="17"/>
        <v/>
      </c>
      <c r="M302" s="19">
        <f t="shared" si="18"/>
        <v>0</v>
      </c>
      <c r="N302" s="32" t="str">
        <f t="shared" ca="1" si="19"/>
        <v/>
      </c>
    </row>
    <row r="303" spans="1:14" x14ac:dyDescent="0.3">
      <c r="A303" s="21"/>
      <c r="B303" s="5"/>
      <c r="C303" s="5"/>
      <c r="D303" s="5"/>
      <c r="E303" s="5"/>
      <c r="F303" s="24"/>
      <c r="G303" s="23"/>
      <c r="H303" s="19" t="str">
        <f t="shared" si="16"/>
        <v/>
      </c>
      <c r="I303" s="5"/>
      <c r="J303" s="21"/>
      <c r="K303" s="21"/>
      <c r="L303" s="32" t="str">
        <f t="shared" si="17"/>
        <v/>
      </c>
      <c r="M303" s="19">
        <f t="shared" si="18"/>
        <v>0</v>
      </c>
      <c r="N303" s="32" t="str">
        <f t="shared" ca="1" si="19"/>
        <v/>
      </c>
    </row>
    <row r="304" spans="1:14" x14ac:dyDescent="0.3">
      <c r="A304" s="21"/>
      <c r="B304" s="5"/>
      <c r="C304" s="5"/>
      <c r="D304" s="5"/>
      <c r="E304" s="5"/>
      <c r="F304" s="24"/>
      <c r="G304" s="23"/>
      <c r="H304" s="19" t="str">
        <f t="shared" si="16"/>
        <v/>
      </c>
      <c r="I304" s="5"/>
      <c r="J304" s="21"/>
      <c r="K304" s="21"/>
      <c r="L304" s="32" t="str">
        <f t="shared" si="17"/>
        <v/>
      </c>
      <c r="M304" s="19">
        <f t="shared" si="18"/>
        <v>0</v>
      </c>
      <c r="N304" s="32" t="str">
        <f t="shared" ca="1" si="19"/>
        <v/>
      </c>
    </row>
  </sheetData>
  <dataValidations count="1">
    <dataValidation type="list" allowBlank="1" error="Pick a source from the list." sqref="I5:I304" xr:uid="{00000000-0002-0000-0400-000001000000}">
      <formula1>"Known candidate,Advert,Sourced,Referral,Other"</formula1>
    </dataValidation>
  </dataValidations>
  <pageMargins left="0.75" right="0.75" top="1" bottom="1" header="0.5" footer="0.5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="Pick a name from the Team sheet." xr:uid="{00000000-0002-0000-0400-000000000000}">
          <x14:formula1>
            <xm:f>Team!$A$5:$A$14</xm:f>
          </x14:formula1>
          <xm:sqref>B5:B304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4213D"/>
  </sheetPr>
  <dimension ref="A1:E36"/>
  <sheetViews>
    <sheetView showGridLines="0" workbookViewId="0">
      <pane ySplit="4" topLeftCell="A5" activePane="bottomLeft" state="frozen"/>
      <selection pane="bottomLeft"/>
    </sheetView>
  </sheetViews>
  <sheetFormatPr defaultRowHeight="14.4" x14ac:dyDescent="0.3"/>
  <cols>
    <col min="1" max="1" width="24" customWidth="1"/>
    <col min="2" max="2" width="15" customWidth="1"/>
    <col min="3" max="3" width="14" customWidth="1"/>
    <col min="4" max="4" width="12" customWidth="1"/>
    <col min="5" max="5" width="15" customWidth="1"/>
  </cols>
  <sheetData>
    <row r="1" spans="1:5" ht="22.8" x14ac:dyDescent="0.4">
      <c r="A1" s="1" t="s">
        <v>165</v>
      </c>
    </row>
    <row r="2" spans="1:5" x14ac:dyDescent="0.3">
      <c r="A2" s="2" t="s">
        <v>166</v>
      </c>
    </row>
    <row r="4" spans="1:5" ht="30" customHeight="1" x14ac:dyDescent="0.3">
      <c r="A4" s="8" t="s">
        <v>101</v>
      </c>
      <c r="B4" s="8" t="s">
        <v>167</v>
      </c>
      <c r="C4" s="8" t="s">
        <v>168</v>
      </c>
      <c r="D4" s="8" t="s">
        <v>27</v>
      </c>
      <c r="E4" s="8" t="s">
        <v>110</v>
      </c>
    </row>
    <row r="5" spans="1:5" x14ac:dyDescent="0.3">
      <c r="A5" s="5" t="s">
        <v>112</v>
      </c>
      <c r="B5" s="19">
        <f>IF($A5="","",SUMIFS(Placements!$H$5:$H$304,Placements!$C$5:$C$304,$A5,Placements!$A$5:$A$304,"&gt;="&amp;Settings!$B$5,Placements!$A$5:$A$304,"&lt;="&amp;Settings!$B$6))</f>
        <v>80500</v>
      </c>
      <c r="C5" s="33">
        <f>IF($A5="","",IF(Dashboard!$C$5=0,0,B5/Dashboard!$C$5))</f>
        <v>0.29521783775854482</v>
      </c>
      <c r="D5" s="20">
        <f>IF($A5="","",COUNTIFS(Placements!$C$5:$C$304,$A5,Placements!$A$5:$A$304,"&gt;="&amp;Settings!$B$5,Placements!$A$5:$A$304,"&lt;="&amp;Settings!$B$6))</f>
        <v>5</v>
      </c>
      <c r="E5" s="19">
        <f>IF($A5="","",SUMIFS(Placements!$M$5:$M$304,Placements!$C$5:$C$304,$A5))</f>
        <v>12000</v>
      </c>
    </row>
    <row r="6" spans="1:5" x14ac:dyDescent="0.3">
      <c r="A6" s="5" t="s">
        <v>116</v>
      </c>
      <c r="B6" s="19">
        <f>IF($A6="","",SUMIFS(Placements!$H$5:$H$304,Placements!$C$5:$C$304,$A6,Placements!$A$5:$A$304,"&gt;="&amp;Settings!$B$5,Placements!$A$5:$A$304,"&lt;="&amp;Settings!$B$6))</f>
        <v>19440</v>
      </c>
      <c r="C6" s="33">
        <f>IF($A6="","",IF(Dashboard!$C$5=0,0,B6/Dashboard!$C$5))</f>
        <v>7.1292357341939269E-2</v>
      </c>
      <c r="D6" s="20">
        <f>IF($A6="","",COUNTIFS(Placements!$C$5:$C$304,$A6,Placements!$A$5:$A$304,"&gt;="&amp;Settings!$B$5,Placements!$A$5:$A$304,"&lt;="&amp;Settings!$B$6))</f>
        <v>3</v>
      </c>
      <c r="E6" s="19">
        <f>IF($A6="","",SUMIFS(Placements!$M$5:$M$304,Placements!$C$5:$C$304,$A6))</f>
        <v>5760</v>
      </c>
    </row>
    <row r="7" spans="1:5" x14ac:dyDescent="0.3">
      <c r="A7" s="5" t="s">
        <v>120</v>
      </c>
      <c r="B7" s="19">
        <f>IF($A7="","",SUMIFS(Placements!$H$5:$H$304,Placements!$C$5:$C$304,$A7,Placements!$A$5:$A$304,"&gt;="&amp;Settings!$B$5,Placements!$A$5:$A$304,"&lt;="&amp;Settings!$B$6))</f>
        <v>38600</v>
      </c>
      <c r="C7" s="33">
        <f>IF($A7="","",IF(Dashboard!$C$5=0,0,B7/Dashboard!$C$5))</f>
        <v>0.14155787003080533</v>
      </c>
      <c r="D7" s="20">
        <f>IF($A7="","",COUNTIFS(Placements!$C$5:$C$304,$A7,Placements!$A$5:$A$304,"&gt;="&amp;Settings!$B$5,Placements!$A$5:$A$304,"&lt;="&amp;Settings!$B$6))</f>
        <v>3</v>
      </c>
      <c r="E7" s="19">
        <f>IF($A7="","",SUMIFS(Placements!$M$5:$M$304,Placements!$C$5:$C$304,$A7))</f>
        <v>0</v>
      </c>
    </row>
    <row r="8" spans="1:5" x14ac:dyDescent="0.3">
      <c r="A8" s="5" t="s">
        <v>124</v>
      </c>
      <c r="B8" s="19">
        <f>IF($A8="","",SUMIFS(Placements!$H$5:$H$304,Placements!$C$5:$C$304,$A8,Placements!$A$5:$A$304,"&gt;="&amp;Settings!$B$5,Placements!$A$5:$A$304,"&lt;="&amp;Settings!$B$6))</f>
        <v>10800</v>
      </c>
      <c r="C8" s="33">
        <f>IF($A8="","",IF(Dashboard!$C$5=0,0,B8/Dashboard!$C$5))</f>
        <v>3.9606865189966263E-2</v>
      </c>
      <c r="D8" s="20">
        <f>IF($A8="","",COUNTIFS(Placements!$C$5:$C$304,$A8,Placements!$A$5:$A$304,"&gt;="&amp;Settings!$B$5,Placements!$A$5:$A$304,"&lt;="&amp;Settings!$B$6))</f>
        <v>2</v>
      </c>
      <c r="E8" s="19">
        <f>IF($A8="","",SUMIFS(Placements!$M$5:$M$304,Placements!$C$5:$C$304,$A8))</f>
        <v>0</v>
      </c>
    </row>
    <row r="9" spans="1:5" x14ac:dyDescent="0.3">
      <c r="A9" s="5" t="s">
        <v>129</v>
      </c>
      <c r="B9" s="19">
        <f>IF($A9="","",SUMIFS(Placements!$H$5:$H$304,Placements!$C$5:$C$304,$A9,Placements!$A$5:$A$304,"&gt;="&amp;Settings!$B$5,Placements!$A$5:$A$304,"&lt;="&amp;Settings!$B$6))</f>
        <v>41300</v>
      </c>
      <c r="C9" s="33">
        <f>IF($A9="","",IF(Dashboard!$C$5=0,0,B9/Dashboard!$C$5))</f>
        <v>0.1514595863282969</v>
      </c>
      <c r="D9" s="20">
        <f>IF($A9="","",COUNTIFS(Placements!$C$5:$C$304,$A9,Placements!$A$5:$A$304,"&gt;="&amp;Settings!$B$5,Placements!$A$5:$A$304,"&lt;="&amp;Settings!$B$6))</f>
        <v>3</v>
      </c>
      <c r="E9" s="19">
        <f>IF($A9="","",SUMIFS(Placements!$M$5:$M$304,Placements!$C$5:$C$304,$A9))</f>
        <v>13000</v>
      </c>
    </row>
    <row r="10" spans="1:5" x14ac:dyDescent="0.3">
      <c r="A10" s="5" t="s">
        <v>134</v>
      </c>
      <c r="B10" s="19">
        <f>IF($A10="","",SUMIFS(Placements!$H$5:$H$304,Placements!$C$5:$C$304,$A10,Placements!$A$5:$A$304,"&gt;="&amp;Settings!$B$5,Placements!$A$5:$A$304,"&lt;="&amp;Settings!$B$6))</f>
        <v>13140</v>
      </c>
      <c r="C10" s="33">
        <f>IF($A10="","",IF(Dashboard!$C$5=0,0,B10/Dashboard!$C$5))</f>
        <v>4.8188352647792282E-2</v>
      </c>
      <c r="D10" s="20">
        <f>IF($A10="","",COUNTIFS(Placements!$C$5:$C$304,$A10,Placements!$A$5:$A$304,"&gt;="&amp;Settings!$B$5,Placements!$A$5:$A$304,"&lt;="&amp;Settings!$B$6))</f>
        <v>2</v>
      </c>
      <c r="E10" s="19">
        <f>IF($A10="","",SUMIFS(Placements!$M$5:$M$304,Placements!$C$5:$C$304,$A10))</f>
        <v>7200</v>
      </c>
    </row>
    <row r="11" spans="1:5" x14ac:dyDescent="0.3">
      <c r="A11" s="5" t="s">
        <v>139</v>
      </c>
      <c r="B11" s="19">
        <f>IF($A11="","",SUMIFS(Placements!$H$5:$H$304,Placements!$C$5:$C$304,$A11,Placements!$A$5:$A$304,"&gt;="&amp;Settings!$B$5,Placements!$A$5:$A$304,"&lt;="&amp;Settings!$B$6))</f>
        <v>36500</v>
      </c>
      <c r="C11" s="33">
        <f>IF($A11="","",IF(Dashboard!$C$5=0,0,B11/Dashboard!$C$5))</f>
        <v>0.13385653513275633</v>
      </c>
      <c r="D11" s="20">
        <f>IF($A11="","",COUNTIFS(Placements!$C$5:$C$304,$A11,Placements!$A$5:$A$304,"&gt;="&amp;Settings!$B$5,Placements!$A$5:$A$304,"&lt;="&amp;Settings!$B$6))</f>
        <v>2</v>
      </c>
      <c r="E11" s="19">
        <f>IF($A11="","",SUMIFS(Placements!$M$5:$M$304,Placements!$C$5:$C$304,$A11))</f>
        <v>15600</v>
      </c>
    </row>
    <row r="12" spans="1:5" x14ac:dyDescent="0.3">
      <c r="A12" s="5" t="s">
        <v>148</v>
      </c>
      <c r="B12" s="19">
        <f>IF($A12="","",SUMIFS(Placements!$H$5:$H$304,Placements!$C$5:$C$304,$A12,Placements!$A$5:$A$304,"&gt;="&amp;Settings!$B$5,Placements!$A$5:$A$304,"&lt;="&amp;Settings!$B$6))</f>
        <v>32400</v>
      </c>
      <c r="C12" s="33">
        <f>IF($A12="","",IF(Dashboard!$C$5=0,0,B12/Dashboard!$C$5))</f>
        <v>0.11882059556989878</v>
      </c>
      <c r="D12" s="20">
        <f>IF($A12="","",COUNTIFS(Placements!$C$5:$C$304,$A12,Placements!$A$5:$A$304,"&gt;="&amp;Settings!$B$5,Placements!$A$5:$A$304,"&lt;="&amp;Settings!$B$6))</f>
        <v>2</v>
      </c>
      <c r="E12" s="19">
        <f>IF($A12="","",SUMIFS(Placements!$M$5:$M$304,Placements!$C$5:$C$304,$A12))</f>
        <v>14400</v>
      </c>
    </row>
    <row r="13" spans="1:5" x14ac:dyDescent="0.3">
      <c r="A13" s="5"/>
      <c r="B13" s="19" t="str">
        <f>IF($A13="","",SUMIFS(Placements!$H$5:$H$304,Placements!$C$5:$C$304,$A13,Placements!$A$5:$A$304,"&gt;="&amp;Settings!$B$5,Placements!$A$5:$A$304,"&lt;="&amp;Settings!$B$6))</f>
        <v/>
      </c>
      <c r="C13" s="33" t="str">
        <f>IF($A13="","",IF(Dashboard!$C$5=0,0,B13/Dashboard!$C$5))</f>
        <v/>
      </c>
      <c r="D13" s="20" t="str">
        <f>IF($A13="","",COUNTIFS(Placements!$C$5:$C$304,$A13,Placements!$A$5:$A$304,"&gt;="&amp;Settings!$B$5,Placements!$A$5:$A$304,"&lt;="&amp;Settings!$B$6))</f>
        <v/>
      </c>
      <c r="E13" s="19" t="str">
        <f>IF($A13="","",SUMIFS(Placements!$M$5:$M$304,Placements!$C$5:$C$304,$A13))</f>
        <v/>
      </c>
    </row>
    <row r="14" spans="1:5" x14ac:dyDescent="0.3">
      <c r="A14" s="5"/>
      <c r="B14" s="19" t="str">
        <f>IF($A14="","",SUMIFS(Placements!$H$5:$H$304,Placements!$C$5:$C$304,$A14,Placements!$A$5:$A$304,"&gt;="&amp;Settings!$B$5,Placements!$A$5:$A$304,"&lt;="&amp;Settings!$B$6))</f>
        <v/>
      </c>
      <c r="C14" s="33" t="str">
        <f>IF($A14="","",IF(Dashboard!$C$5=0,0,B14/Dashboard!$C$5))</f>
        <v/>
      </c>
      <c r="D14" s="20" t="str">
        <f>IF($A14="","",COUNTIFS(Placements!$C$5:$C$304,$A14,Placements!$A$5:$A$304,"&gt;="&amp;Settings!$B$5,Placements!$A$5:$A$304,"&lt;="&amp;Settings!$B$6))</f>
        <v/>
      </c>
      <c r="E14" s="19" t="str">
        <f>IF($A14="","",SUMIFS(Placements!$M$5:$M$304,Placements!$C$5:$C$304,$A14))</f>
        <v/>
      </c>
    </row>
    <row r="15" spans="1:5" x14ac:dyDescent="0.3">
      <c r="A15" s="5"/>
      <c r="B15" s="19" t="str">
        <f>IF($A15="","",SUMIFS(Placements!$H$5:$H$304,Placements!$C$5:$C$304,$A15,Placements!$A$5:$A$304,"&gt;="&amp;Settings!$B$5,Placements!$A$5:$A$304,"&lt;="&amp;Settings!$B$6))</f>
        <v/>
      </c>
      <c r="C15" s="33" t="str">
        <f>IF($A15="","",IF(Dashboard!$C$5=0,0,B15/Dashboard!$C$5))</f>
        <v/>
      </c>
      <c r="D15" s="20" t="str">
        <f>IF($A15="","",COUNTIFS(Placements!$C$5:$C$304,$A15,Placements!$A$5:$A$304,"&gt;="&amp;Settings!$B$5,Placements!$A$5:$A$304,"&lt;="&amp;Settings!$B$6))</f>
        <v/>
      </c>
      <c r="E15" s="19" t="str">
        <f>IF($A15="","",SUMIFS(Placements!$M$5:$M$304,Placements!$C$5:$C$304,$A15))</f>
        <v/>
      </c>
    </row>
    <row r="16" spans="1:5" x14ac:dyDescent="0.3">
      <c r="A16" s="5"/>
      <c r="B16" s="19" t="str">
        <f>IF($A16="","",SUMIFS(Placements!$H$5:$H$304,Placements!$C$5:$C$304,$A16,Placements!$A$5:$A$304,"&gt;="&amp;Settings!$B$5,Placements!$A$5:$A$304,"&lt;="&amp;Settings!$B$6))</f>
        <v/>
      </c>
      <c r="C16" s="33" t="str">
        <f>IF($A16="","",IF(Dashboard!$C$5=0,0,B16/Dashboard!$C$5))</f>
        <v/>
      </c>
      <c r="D16" s="20" t="str">
        <f>IF($A16="","",COUNTIFS(Placements!$C$5:$C$304,$A16,Placements!$A$5:$A$304,"&gt;="&amp;Settings!$B$5,Placements!$A$5:$A$304,"&lt;="&amp;Settings!$B$6))</f>
        <v/>
      </c>
      <c r="E16" s="19" t="str">
        <f>IF($A16="","",SUMIFS(Placements!$M$5:$M$304,Placements!$C$5:$C$304,$A16))</f>
        <v/>
      </c>
    </row>
    <row r="17" spans="1:5" x14ac:dyDescent="0.3">
      <c r="A17" s="5"/>
      <c r="B17" s="19" t="str">
        <f>IF($A17="","",SUMIFS(Placements!$H$5:$H$304,Placements!$C$5:$C$304,$A17,Placements!$A$5:$A$304,"&gt;="&amp;Settings!$B$5,Placements!$A$5:$A$304,"&lt;="&amp;Settings!$B$6))</f>
        <v/>
      </c>
      <c r="C17" s="33" t="str">
        <f>IF($A17="","",IF(Dashboard!$C$5=0,0,B17/Dashboard!$C$5))</f>
        <v/>
      </c>
      <c r="D17" s="20" t="str">
        <f>IF($A17="","",COUNTIFS(Placements!$C$5:$C$304,$A17,Placements!$A$5:$A$304,"&gt;="&amp;Settings!$B$5,Placements!$A$5:$A$304,"&lt;="&amp;Settings!$B$6))</f>
        <v/>
      </c>
      <c r="E17" s="19" t="str">
        <f>IF($A17="","",SUMIFS(Placements!$M$5:$M$304,Placements!$C$5:$C$304,$A17))</f>
        <v/>
      </c>
    </row>
    <row r="18" spans="1:5" x14ac:dyDescent="0.3">
      <c r="A18" s="5"/>
      <c r="B18" s="19" t="str">
        <f>IF($A18="","",SUMIFS(Placements!$H$5:$H$304,Placements!$C$5:$C$304,$A18,Placements!$A$5:$A$304,"&gt;="&amp;Settings!$B$5,Placements!$A$5:$A$304,"&lt;="&amp;Settings!$B$6))</f>
        <v/>
      </c>
      <c r="C18" s="33" t="str">
        <f>IF($A18="","",IF(Dashboard!$C$5=0,0,B18/Dashboard!$C$5))</f>
        <v/>
      </c>
      <c r="D18" s="20" t="str">
        <f>IF($A18="","",COUNTIFS(Placements!$C$5:$C$304,$A18,Placements!$A$5:$A$304,"&gt;="&amp;Settings!$B$5,Placements!$A$5:$A$304,"&lt;="&amp;Settings!$B$6))</f>
        <v/>
      </c>
      <c r="E18" s="19" t="str">
        <f>IF($A18="","",SUMIFS(Placements!$M$5:$M$304,Placements!$C$5:$C$304,$A18))</f>
        <v/>
      </c>
    </row>
    <row r="19" spans="1:5" x14ac:dyDescent="0.3">
      <c r="A19" s="5"/>
      <c r="B19" s="19" t="str">
        <f>IF($A19="","",SUMIFS(Placements!$H$5:$H$304,Placements!$C$5:$C$304,$A19,Placements!$A$5:$A$304,"&gt;="&amp;Settings!$B$5,Placements!$A$5:$A$304,"&lt;="&amp;Settings!$B$6))</f>
        <v/>
      </c>
      <c r="C19" s="33" t="str">
        <f>IF($A19="","",IF(Dashboard!$C$5=0,0,B19/Dashboard!$C$5))</f>
        <v/>
      </c>
      <c r="D19" s="20" t="str">
        <f>IF($A19="","",COUNTIFS(Placements!$C$5:$C$304,$A19,Placements!$A$5:$A$304,"&gt;="&amp;Settings!$B$5,Placements!$A$5:$A$304,"&lt;="&amp;Settings!$B$6))</f>
        <v/>
      </c>
      <c r="E19" s="19" t="str">
        <f>IF($A19="","",SUMIFS(Placements!$M$5:$M$304,Placements!$C$5:$C$304,$A19))</f>
        <v/>
      </c>
    </row>
    <row r="20" spans="1:5" x14ac:dyDescent="0.3">
      <c r="A20" s="5"/>
      <c r="B20" s="19" t="str">
        <f>IF($A20="","",SUMIFS(Placements!$H$5:$H$304,Placements!$C$5:$C$304,$A20,Placements!$A$5:$A$304,"&gt;="&amp;Settings!$B$5,Placements!$A$5:$A$304,"&lt;="&amp;Settings!$B$6))</f>
        <v/>
      </c>
      <c r="C20" s="33" t="str">
        <f>IF($A20="","",IF(Dashboard!$C$5=0,0,B20/Dashboard!$C$5))</f>
        <v/>
      </c>
      <c r="D20" s="20" t="str">
        <f>IF($A20="","",COUNTIFS(Placements!$C$5:$C$304,$A20,Placements!$A$5:$A$304,"&gt;="&amp;Settings!$B$5,Placements!$A$5:$A$304,"&lt;="&amp;Settings!$B$6))</f>
        <v/>
      </c>
      <c r="E20" s="19" t="str">
        <f>IF($A20="","",SUMIFS(Placements!$M$5:$M$304,Placements!$C$5:$C$304,$A20))</f>
        <v/>
      </c>
    </row>
    <row r="21" spans="1:5" x14ac:dyDescent="0.3">
      <c r="A21" s="5"/>
      <c r="B21" s="19" t="str">
        <f>IF($A21="","",SUMIFS(Placements!$H$5:$H$304,Placements!$C$5:$C$304,$A21,Placements!$A$5:$A$304,"&gt;="&amp;Settings!$B$5,Placements!$A$5:$A$304,"&lt;="&amp;Settings!$B$6))</f>
        <v/>
      </c>
      <c r="C21" s="33" t="str">
        <f>IF($A21="","",IF(Dashboard!$C$5=0,0,B21/Dashboard!$C$5))</f>
        <v/>
      </c>
      <c r="D21" s="20" t="str">
        <f>IF($A21="","",COUNTIFS(Placements!$C$5:$C$304,$A21,Placements!$A$5:$A$304,"&gt;="&amp;Settings!$B$5,Placements!$A$5:$A$304,"&lt;="&amp;Settings!$B$6))</f>
        <v/>
      </c>
      <c r="E21" s="19" t="str">
        <f>IF($A21="","",SUMIFS(Placements!$M$5:$M$304,Placements!$C$5:$C$304,$A21))</f>
        <v/>
      </c>
    </row>
    <row r="22" spans="1:5" x14ac:dyDescent="0.3">
      <c r="A22" s="5"/>
      <c r="B22" s="19" t="str">
        <f>IF($A22="","",SUMIFS(Placements!$H$5:$H$304,Placements!$C$5:$C$304,$A22,Placements!$A$5:$A$304,"&gt;="&amp;Settings!$B$5,Placements!$A$5:$A$304,"&lt;="&amp;Settings!$B$6))</f>
        <v/>
      </c>
      <c r="C22" s="33" t="str">
        <f>IF($A22="","",IF(Dashboard!$C$5=0,0,B22/Dashboard!$C$5))</f>
        <v/>
      </c>
      <c r="D22" s="20" t="str">
        <f>IF($A22="","",COUNTIFS(Placements!$C$5:$C$304,$A22,Placements!$A$5:$A$304,"&gt;="&amp;Settings!$B$5,Placements!$A$5:$A$304,"&lt;="&amp;Settings!$B$6))</f>
        <v/>
      </c>
      <c r="E22" s="19" t="str">
        <f>IF($A22="","",SUMIFS(Placements!$M$5:$M$304,Placements!$C$5:$C$304,$A22))</f>
        <v/>
      </c>
    </row>
    <row r="23" spans="1:5" x14ac:dyDescent="0.3">
      <c r="A23" s="5"/>
      <c r="B23" s="19" t="str">
        <f>IF($A23="","",SUMIFS(Placements!$H$5:$H$304,Placements!$C$5:$C$304,$A23,Placements!$A$5:$A$304,"&gt;="&amp;Settings!$B$5,Placements!$A$5:$A$304,"&lt;="&amp;Settings!$B$6))</f>
        <v/>
      </c>
      <c r="C23" s="33" t="str">
        <f>IF($A23="","",IF(Dashboard!$C$5=0,0,B23/Dashboard!$C$5))</f>
        <v/>
      </c>
      <c r="D23" s="20" t="str">
        <f>IF($A23="","",COUNTIFS(Placements!$C$5:$C$304,$A23,Placements!$A$5:$A$304,"&gt;="&amp;Settings!$B$5,Placements!$A$5:$A$304,"&lt;="&amp;Settings!$B$6))</f>
        <v/>
      </c>
      <c r="E23" s="19" t="str">
        <f>IF($A23="","",SUMIFS(Placements!$M$5:$M$304,Placements!$C$5:$C$304,$A23))</f>
        <v/>
      </c>
    </row>
    <row r="24" spans="1:5" x14ac:dyDescent="0.3">
      <c r="A24" s="5"/>
      <c r="B24" s="19" t="str">
        <f>IF($A24="","",SUMIFS(Placements!$H$5:$H$304,Placements!$C$5:$C$304,$A24,Placements!$A$5:$A$304,"&gt;="&amp;Settings!$B$5,Placements!$A$5:$A$304,"&lt;="&amp;Settings!$B$6))</f>
        <v/>
      </c>
      <c r="C24" s="33" t="str">
        <f>IF($A24="","",IF(Dashboard!$C$5=0,0,B24/Dashboard!$C$5))</f>
        <v/>
      </c>
      <c r="D24" s="20" t="str">
        <f>IF($A24="","",COUNTIFS(Placements!$C$5:$C$304,$A24,Placements!$A$5:$A$304,"&gt;="&amp;Settings!$B$5,Placements!$A$5:$A$304,"&lt;="&amp;Settings!$B$6))</f>
        <v/>
      </c>
      <c r="E24" s="19" t="str">
        <f>IF($A24="","",SUMIFS(Placements!$M$5:$M$304,Placements!$C$5:$C$304,$A24))</f>
        <v/>
      </c>
    </row>
    <row r="25" spans="1:5" x14ac:dyDescent="0.3">
      <c r="A25" s="5"/>
      <c r="B25" s="19" t="str">
        <f>IF($A25="","",SUMIFS(Placements!$H$5:$H$304,Placements!$C$5:$C$304,$A25,Placements!$A$5:$A$304,"&gt;="&amp;Settings!$B$5,Placements!$A$5:$A$304,"&lt;="&amp;Settings!$B$6))</f>
        <v/>
      </c>
      <c r="C25" s="33" t="str">
        <f>IF($A25="","",IF(Dashboard!$C$5=0,0,B25/Dashboard!$C$5))</f>
        <v/>
      </c>
      <c r="D25" s="20" t="str">
        <f>IF($A25="","",COUNTIFS(Placements!$C$5:$C$304,$A25,Placements!$A$5:$A$304,"&gt;="&amp;Settings!$B$5,Placements!$A$5:$A$304,"&lt;="&amp;Settings!$B$6))</f>
        <v/>
      </c>
      <c r="E25" s="19" t="str">
        <f>IF($A25="","",SUMIFS(Placements!$M$5:$M$304,Placements!$C$5:$C$304,$A25))</f>
        <v/>
      </c>
    </row>
    <row r="26" spans="1:5" x14ac:dyDescent="0.3">
      <c r="A26" s="5"/>
      <c r="B26" s="19" t="str">
        <f>IF($A26="","",SUMIFS(Placements!$H$5:$H$304,Placements!$C$5:$C$304,$A26,Placements!$A$5:$A$304,"&gt;="&amp;Settings!$B$5,Placements!$A$5:$A$304,"&lt;="&amp;Settings!$B$6))</f>
        <v/>
      </c>
      <c r="C26" s="33" t="str">
        <f>IF($A26="","",IF(Dashboard!$C$5=0,0,B26/Dashboard!$C$5))</f>
        <v/>
      </c>
      <c r="D26" s="20" t="str">
        <f>IF($A26="","",COUNTIFS(Placements!$C$5:$C$304,$A26,Placements!$A$5:$A$304,"&gt;="&amp;Settings!$B$5,Placements!$A$5:$A$304,"&lt;="&amp;Settings!$B$6))</f>
        <v/>
      </c>
      <c r="E26" s="19" t="str">
        <f>IF($A26="","",SUMIFS(Placements!$M$5:$M$304,Placements!$C$5:$C$304,$A26))</f>
        <v/>
      </c>
    </row>
    <row r="27" spans="1:5" x14ac:dyDescent="0.3">
      <c r="A27" s="5"/>
      <c r="B27" s="19" t="str">
        <f>IF($A27="","",SUMIFS(Placements!$H$5:$H$304,Placements!$C$5:$C$304,$A27,Placements!$A$5:$A$304,"&gt;="&amp;Settings!$B$5,Placements!$A$5:$A$304,"&lt;="&amp;Settings!$B$6))</f>
        <v/>
      </c>
      <c r="C27" s="33" t="str">
        <f>IF($A27="","",IF(Dashboard!$C$5=0,0,B27/Dashboard!$C$5))</f>
        <v/>
      </c>
      <c r="D27" s="20" t="str">
        <f>IF($A27="","",COUNTIFS(Placements!$C$5:$C$304,$A27,Placements!$A$5:$A$304,"&gt;="&amp;Settings!$B$5,Placements!$A$5:$A$304,"&lt;="&amp;Settings!$B$6))</f>
        <v/>
      </c>
      <c r="E27" s="19" t="str">
        <f>IF($A27="","",SUMIFS(Placements!$M$5:$M$304,Placements!$C$5:$C$304,$A27))</f>
        <v/>
      </c>
    </row>
    <row r="28" spans="1:5" x14ac:dyDescent="0.3">
      <c r="A28" s="5"/>
      <c r="B28" s="19" t="str">
        <f>IF($A28="","",SUMIFS(Placements!$H$5:$H$304,Placements!$C$5:$C$304,$A28,Placements!$A$5:$A$304,"&gt;="&amp;Settings!$B$5,Placements!$A$5:$A$304,"&lt;="&amp;Settings!$B$6))</f>
        <v/>
      </c>
      <c r="C28" s="33" t="str">
        <f>IF($A28="","",IF(Dashboard!$C$5=0,0,B28/Dashboard!$C$5))</f>
        <v/>
      </c>
      <c r="D28" s="20" t="str">
        <f>IF($A28="","",COUNTIFS(Placements!$C$5:$C$304,$A28,Placements!$A$5:$A$304,"&gt;="&amp;Settings!$B$5,Placements!$A$5:$A$304,"&lt;="&amp;Settings!$B$6))</f>
        <v/>
      </c>
      <c r="E28" s="19" t="str">
        <f>IF($A28="","",SUMIFS(Placements!$M$5:$M$304,Placements!$C$5:$C$304,$A28))</f>
        <v/>
      </c>
    </row>
    <row r="29" spans="1:5" x14ac:dyDescent="0.3">
      <c r="A29" s="5"/>
      <c r="B29" s="19" t="str">
        <f>IF($A29="","",SUMIFS(Placements!$H$5:$H$304,Placements!$C$5:$C$304,$A29,Placements!$A$5:$A$304,"&gt;="&amp;Settings!$B$5,Placements!$A$5:$A$304,"&lt;="&amp;Settings!$B$6))</f>
        <v/>
      </c>
      <c r="C29" s="33" t="str">
        <f>IF($A29="","",IF(Dashboard!$C$5=0,0,B29/Dashboard!$C$5))</f>
        <v/>
      </c>
      <c r="D29" s="20" t="str">
        <f>IF($A29="","",COUNTIFS(Placements!$C$5:$C$304,$A29,Placements!$A$5:$A$304,"&gt;="&amp;Settings!$B$5,Placements!$A$5:$A$304,"&lt;="&amp;Settings!$B$6))</f>
        <v/>
      </c>
      <c r="E29" s="19" t="str">
        <f>IF($A29="","",SUMIFS(Placements!$M$5:$M$304,Placements!$C$5:$C$304,$A29))</f>
        <v/>
      </c>
    </row>
    <row r="30" spans="1:5" x14ac:dyDescent="0.3">
      <c r="A30" s="5"/>
      <c r="B30" s="19" t="str">
        <f>IF($A30="","",SUMIFS(Placements!$H$5:$H$304,Placements!$C$5:$C$304,$A30,Placements!$A$5:$A$304,"&gt;="&amp;Settings!$B$5,Placements!$A$5:$A$304,"&lt;="&amp;Settings!$B$6))</f>
        <v/>
      </c>
      <c r="C30" s="33" t="str">
        <f>IF($A30="","",IF(Dashboard!$C$5=0,0,B30/Dashboard!$C$5))</f>
        <v/>
      </c>
      <c r="D30" s="20" t="str">
        <f>IF($A30="","",COUNTIFS(Placements!$C$5:$C$304,$A30,Placements!$A$5:$A$304,"&gt;="&amp;Settings!$B$5,Placements!$A$5:$A$304,"&lt;="&amp;Settings!$B$6))</f>
        <v/>
      </c>
      <c r="E30" s="19" t="str">
        <f>IF($A30="","",SUMIFS(Placements!$M$5:$M$304,Placements!$C$5:$C$304,$A30))</f>
        <v/>
      </c>
    </row>
    <row r="31" spans="1:5" x14ac:dyDescent="0.3">
      <c r="A31" s="5"/>
      <c r="B31" s="19" t="str">
        <f>IF($A31="","",SUMIFS(Placements!$H$5:$H$304,Placements!$C$5:$C$304,$A31,Placements!$A$5:$A$304,"&gt;="&amp;Settings!$B$5,Placements!$A$5:$A$304,"&lt;="&amp;Settings!$B$6))</f>
        <v/>
      </c>
      <c r="C31" s="33" t="str">
        <f>IF($A31="","",IF(Dashboard!$C$5=0,0,B31/Dashboard!$C$5))</f>
        <v/>
      </c>
      <c r="D31" s="20" t="str">
        <f>IF($A31="","",COUNTIFS(Placements!$C$5:$C$304,$A31,Placements!$A$5:$A$304,"&gt;="&amp;Settings!$B$5,Placements!$A$5:$A$304,"&lt;="&amp;Settings!$B$6))</f>
        <v/>
      </c>
      <c r="E31" s="19" t="str">
        <f>IF($A31="","",SUMIFS(Placements!$M$5:$M$304,Placements!$C$5:$C$304,$A31))</f>
        <v/>
      </c>
    </row>
    <row r="32" spans="1:5" x14ac:dyDescent="0.3">
      <c r="A32" s="5"/>
      <c r="B32" s="19" t="str">
        <f>IF($A32="","",SUMIFS(Placements!$H$5:$H$304,Placements!$C$5:$C$304,$A32,Placements!$A$5:$A$304,"&gt;="&amp;Settings!$B$5,Placements!$A$5:$A$304,"&lt;="&amp;Settings!$B$6))</f>
        <v/>
      </c>
      <c r="C32" s="33" t="str">
        <f>IF($A32="","",IF(Dashboard!$C$5=0,0,B32/Dashboard!$C$5))</f>
        <v/>
      </c>
      <c r="D32" s="20" t="str">
        <f>IF($A32="","",COUNTIFS(Placements!$C$5:$C$304,$A32,Placements!$A$5:$A$304,"&gt;="&amp;Settings!$B$5,Placements!$A$5:$A$304,"&lt;="&amp;Settings!$B$6))</f>
        <v/>
      </c>
      <c r="E32" s="19" t="str">
        <f>IF($A32="","",SUMIFS(Placements!$M$5:$M$304,Placements!$C$5:$C$304,$A32))</f>
        <v/>
      </c>
    </row>
    <row r="33" spans="1:5" x14ac:dyDescent="0.3">
      <c r="A33" s="5"/>
      <c r="B33" s="19" t="str">
        <f>IF($A33="","",SUMIFS(Placements!$H$5:$H$304,Placements!$C$5:$C$304,$A33,Placements!$A$5:$A$304,"&gt;="&amp;Settings!$B$5,Placements!$A$5:$A$304,"&lt;="&amp;Settings!$B$6))</f>
        <v/>
      </c>
      <c r="C33" s="33" t="str">
        <f>IF($A33="","",IF(Dashboard!$C$5=0,0,B33/Dashboard!$C$5))</f>
        <v/>
      </c>
      <c r="D33" s="20" t="str">
        <f>IF($A33="","",COUNTIFS(Placements!$C$5:$C$304,$A33,Placements!$A$5:$A$304,"&gt;="&amp;Settings!$B$5,Placements!$A$5:$A$304,"&lt;="&amp;Settings!$B$6))</f>
        <v/>
      </c>
      <c r="E33" s="19" t="str">
        <f>IF($A33="","",SUMIFS(Placements!$M$5:$M$304,Placements!$C$5:$C$304,$A33))</f>
        <v/>
      </c>
    </row>
    <row r="34" spans="1:5" x14ac:dyDescent="0.3">
      <c r="A34" s="5"/>
      <c r="B34" s="19" t="str">
        <f>IF($A34="","",SUMIFS(Placements!$H$5:$H$304,Placements!$C$5:$C$304,$A34,Placements!$A$5:$A$304,"&gt;="&amp;Settings!$B$5,Placements!$A$5:$A$304,"&lt;="&amp;Settings!$B$6))</f>
        <v/>
      </c>
      <c r="C34" s="33" t="str">
        <f>IF($A34="","",IF(Dashboard!$C$5=0,0,B34/Dashboard!$C$5))</f>
        <v/>
      </c>
      <c r="D34" s="20" t="str">
        <f>IF($A34="","",COUNTIFS(Placements!$C$5:$C$304,$A34,Placements!$A$5:$A$304,"&gt;="&amp;Settings!$B$5,Placements!$A$5:$A$304,"&lt;="&amp;Settings!$B$6))</f>
        <v/>
      </c>
      <c r="E34" s="19" t="str">
        <f>IF($A34="","",SUMIFS(Placements!$M$5:$M$304,Placements!$C$5:$C$304,$A34))</f>
        <v/>
      </c>
    </row>
    <row r="36" spans="1:5" x14ac:dyDescent="0.3">
      <c r="A36" s="3" t="s">
        <v>169</v>
      </c>
      <c r="B36" s="34">
        <f>Dashboard!$C$5-SUM(B5:B34)</f>
        <v>0</v>
      </c>
      <c r="C36" s="4" t="s">
        <v>170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4213D"/>
  </sheetPr>
  <dimension ref="A1:J17"/>
  <sheetViews>
    <sheetView showGridLines="0" workbookViewId="0"/>
  </sheetViews>
  <sheetFormatPr defaultRowHeight="14.4" x14ac:dyDescent="0.3"/>
  <cols>
    <col min="1" max="1" width="20" customWidth="1"/>
    <col min="2" max="3" width="11" customWidth="1"/>
    <col min="4" max="4" width="13" customWidth="1"/>
    <col min="5" max="5" width="11" customWidth="1"/>
    <col min="6" max="6" width="12" customWidth="1"/>
    <col min="7" max="7" width="13" customWidth="1"/>
    <col min="8" max="8" width="15" customWidth="1"/>
    <col min="9" max="9" width="13" customWidth="1"/>
    <col min="10" max="10" width="15" customWidth="1"/>
  </cols>
  <sheetData>
    <row r="1" spans="1:10" ht="22.8" x14ac:dyDescent="0.4">
      <c r="A1" s="1" t="s">
        <v>171</v>
      </c>
    </row>
    <row r="2" spans="1:10" x14ac:dyDescent="0.3">
      <c r="A2" s="2" t="s">
        <v>172</v>
      </c>
    </row>
    <row r="4" spans="1:10" ht="30" customHeight="1" x14ac:dyDescent="0.3">
      <c r="A4" s="8" t="s">
        <v>22</v>
      </c>
      <c r="B4" s="8" t="s">
        <v>173</v>
      </c>
      <c r="C4" s="8" t="s">
        <v>174</v>
      </c>
      <c r="D4" s="8" t="s">
        <v>175</v>
      </c>
      <c r="E4" s="8" t="s">
        <v>176</v>
      </c>
      <c r="F4" s="8" t="s">
        <v>27</v>
      </c>
      <c r="G4" s="8" t="s">
        <v>177</v>
      </c>
      <c r="H4" s="8" t="s">
        <v>178</v>
      </c>
      <c r="I4" s="8" t="s">
        <v>179</v>
      </c>
      <c r="J4" s="8" t="s">
        <v>180</v>
      </c>
    </row>
    <row r="5" spans="1:10" x14ac:dyDescent="0.3">
      <c r="A5" s="11" t="str">
        <f>IF(Team!A5="","",Team!A5)</f>
        <v>Alex Morgan</v>
      </c>
      <c r="B5" s="25">
        <v>30</v>
      </c>
      <c r="C5" s="25">
        <v>120</v>
      </c>
      <c r="D5" s="25">
        <v>48</v>
      </c>
      <c r="E5" s="25">
        <v>14</v>
      </c>
      <c r="F5" s="20">
        <f>IF($A5="","",COUNTIFS(Placements!$B$5:$B$304,$A5,Placements!$A$5:$A$304,"&gt;="&amp;Settings!$B$5,Placements!$A$5:$A$304,"&lt;="&amp;Settings!$B$6))</f>
        <v>10</v>
      </c>
      <c r="G5" s="35">
        <f t="shared" ref="G5:G14" si="0">IF($A5="","",IF(F5=0,0,C5/F5))</f>
        <v>12</v>
      </c>
      <c r="H5" s="35">
        <f t="shared" ref="H5:H14" si="1">IF($A5="","",IF(F5=0,0,D5/F5))</f>
        <v>4.8</v>
      </c>
      <c r="I5" s="33">
        <f t="shared" ref="I5:I14" si="2">IF($A5="","",IF(E5=0,0,F5/E5))</f>
        <v>0.7142857142857143</v>
      </c>
      <c r="J5" s="33">
        <f t="shared" ref="J5:J14" si="3">IF($A5="","",IF(B5=0,0,F5/B5))</f>
        <v>0.33333333333333331</v>
      </c>
    </row>
    <row r="6" spans="1:10" x14ac:dyDescent="0.3">
      <c r="A6" s="11" t="str">
        <f>IF(Team!A6="","",Team!A6)</f>
        <v>Sam Patel</v>
      </c>
      <c r="B6" s="25">
        <v>24</v>
      </c>
      <c r="C6" s="25">
        <v>96</v>
      </c>
      <c r="D6" s="25">
        <v>36</v>
      </c>
      <c r="E6" s="25">
        <v>9</v>
      </c>
      <c r="F6" s="20">
        <f>IF($A6="","",COUNTIFS(Placements!$B$5:$B$304,$A6,Placements!$A$5:$A$304,"&gt;="&amp;Settings!$B$5,Placements!$A$5:$A$304,"&lt;="&amp;Settings!$B$6))</f>
        <v>7</v>
      </c>
      <c r="G6" s="35">
        <f t="shared" si="0"/>
        <v>13.714285714285714</v>
      </c>
      <c r="H6" s="35">
        <f t="shared" si="1"/>
        <v>5.1428571428571432</v>
      </c>
      <c r="I6" s="33">
        <f t="shared" si="2"/>
        <v>0.77777777777777779</v>
      </c>
      <c r="J6" s="33">
        <f t="shared" si="3"/>
        <v>0.29166666666666669</v>
      </c>
    </row>
    <row r="7" spans="1:10" x14ac:dyDescent="0.3">
      <c r="A7" s="11" t="str">
        <f>IF(Team!A7="","",Team!A7)</f>
        <v>Jordan Lee</v>
      </c>
      <c r="B7" s="25">
        <v>16</v>
      </c>
      <c r="C7" s="25">
        <v>70</v>
      </c>
      <c r="D7" s="25">
        <v>22</v>
      </c>
      <c r="E7" s="25">
        <v>6</v>
      </c>
      <c r="F7" s="20">
        <f>IF($A7="","",COUNTIFS(Placements!$B$5:$B$304,$A7,Placements!$A$5:$A$304,"&gt;="&amp;Settings!$B$5,Placements!$A$5:$A$304,"&lt;="&amp;Settings!$B$6))</f>
        <v>5</v>
      </c>
      <c r="G7" s="35">
        <f t="shared" si="0"/>
        <v>14</v>
      </c>
      <c r="H7" s="35">
        <f t="shared" si="1"/>
        <v>4.4000000000000004</v>
      </c>
      <c r="I7" s="33">
        <f t="shared" si="2"/>
        <v>0.83333333333333337</v>
      </c>
      <c r="J7" s="33">
        <f t="shared" si="3"/>
        <v>0.3125</v>
      </c>
    </row>
    <row r="8" spans="1:10" x14ac:dyDescent="0.3">
      <c r="A8" s="11" t="str">
        <f>IF(Team!A8="","",Team!A8)</f>
        <v/>
      </c>
      <c r="B8" s="25"/>
      <c r="C8" s="25"/>
      <c r="D8" s="25"/>
      <c r="E8" s="25"/>
      <c r="F8" s="20" t="str">
        <f>IF($A8="","",COUNTIFS(Placements!$B$5:$B$304,$A8,Placements!$A$5:$A$304,"&gt;="&amp;Settings!$B$5,Placements!$A$5:$A$304,"&lt;="&amp;Settings!$B$6))</f>
        <v/>
      </c>
      <c r="G8" s="35" t="str">
        <f t="shared" si="0"/>
        <v/>
      </c>
      <c r="H8" s="35" t="str">
        <f t="shared" si="1"/>
        <v/>
      </c>
      <c r="I8" s="33" t="str">
        <f t="shared" si="2"/>
        <v/>
      </c>
      <c r="J8" s="33" t="str">
        <f t="shared" si="3"/>
        <v/>
      </c>
    </row>
    <row r="9" spans="1:10" x14ac:dyDescent="0.3">
      <c r="A9" s="11" t="str">
        <f>IF(Team!A9="","",Team!A9)</f>
        <v/>
      </c>
      <c r="B9" s="25"/>
      <c r="C9" s="25"/>
      <c r="D9" s="25"/>
      <c r="E9" s="25"/>
      <c r="F9" s="20" t="str">
        <f>IF($A9="","",COUNTIFS(Placements!$B$5:$B$304,$A9,Placements!$A$5:$A$304,"&gt;="&amp;Settings!$B$5,Placements!$A$5:$A$304,"&lt;="&amp;Settings!$B$6))</f>
        <v/>
      </c>
      <c r="G9" s="35" t="str">
        <f t="shared" si="0"/>
        <v/>
      </c>
      <c r="H9" s="35" t="str">
        <f t="shared" si="1"/>
        <v/>
      </c>
      <c r="I9" s="33" t="str">
        <f t="shared" si="2"/>
        <v/>
      </c>
      <c r="J9" s="33" t="str">
        <f t="shared" si="3"/>
        <v/>
      </c>
    </row>
    <row r="10" spans="1:10" x14ac:dyDescent="0.3">
      <c r="A10" s="11" t="str">
        <f>IF(Team!A10="","",Team!A10)</f>
        <v/>
      </c>
      <c r="B10" s="25"/>
      <c r="C10" s="25"/>
      <c r="D10" s="25"/>
      <c r="E10" s="25"/>
      <c r="F10" s="20" t="str">
        <f>IF($A10="","",COUNTIFS(Placements!$B$5:$B$304,$A10,Placements!$A$5:$A$304,"&gt;="&amp;Settings!$B$5,Placements!$A$5:$A$304,"&lt;="&amp;Settings!$B$6))</f>
        <v/>
      </c>
      <c r="G10" s="35" t="str">
        <f t="shared" si="0"/>
        <v/>
      </c>
      <c r="H10" s="35" t="str">
        <f t="shared" si="1"/>
        <v/>
      </c>
      <c r="I10" s="33" t="str">
        <f t="shared" si="2"/>
        <v/>
      </c>
      <c r="J10" s="33" t="str">
        <f t="shared" si="3"/>
        <v/>
      </c>
    </row>
    <row r="11" spans="1:10" x14ac:dyDescent="0.3">
      <c r="A11" s="11" t="str">
        <f>IF(Team!A11="","",Team!A11)</f>
        <v/>
      </c>
      <c r="B11" s="25"/>
      <c r="C11" s="25"/>
      <c r="D11" s="25"/>
      <c r="E11" s="25"/>
      <c r="F11" s="20" t="str">
        <f>IF($A11="","",COUNTIFS(Placements!$B$5:$B$304,$A11,Placements!$A$5:$A$304,"&gt;="&amp;Settings!$B$5,Placements!$A$5:$A$304,"&lt;="&amp;Settings!$B$6))</f>
        <v/>
      </c>
      <c r="G11" s="35" t="str">
        <f t="shared" si="0"/>
        <v/>
      </c>
      <c r="H11" s="35" t="str">
        <f t="shared" si="1"/>
        <v/>
      </c>
      <c r="I11" s="33" t="str">
        <f t="shared" si="2"/>
        <v/>
      </c>
      <c r="J11" s="33" t="str">
        <f t="shared" si="3"/>
        <v/>
      </c>
    </row>
    <row r="12" spans="1:10" x14ac:dyDescent="0.3">
      <c r="A12" s="11" t="str">
        <f>IF(Team!A12="","",Team!A12)</f>
        <v/>
      </c>
      <c r="B12" s="25"/>
      <c r="C12" s="25"/>
      <c r="D12" s="25"/>
      <c r="E12" s="25"/>
      <c r="F12" s="20" t="str">
        <f>IF($A12="","",COUNTIFS(Placements!$B$5:$B$304,$A12,Placements!$A$5:$A$304,"&gt;="&amp;Settings!$B$5,Placements!$A$5:$A$304,"&lt;="&amp;Settings!$B$6))</f>
        <v/>
      </c>
      <c r="G12" s="35" t="str">
        <f t="shared" si="0"/>
        <v/>
      </c>
      <c r="H12" s="35" t="str">
        <f t="shared" si="1"/>
        <v/>
      </c>
      <c r="I12" s="33" t="str">
        <f t="shared" si="2"/>
        <v/>
      </c>
      <c r="J12" s="33" t="str">
        <f t="shared" si="3"/>
        <v/>
      </c>
    </row>
    <row r="13" spans="1:10" x14ac:dyDescent="0.3">
      <c r="A13" s="11" t="str">
        <f>IF(Team!A13="","",Team!A13)</f>
        <v/>
      </c>
      <c r="B13" s="25"/>
      <c r="C13" s="25"/>
      <c r="D13" s="25"/>
      <c r="E13" s="25"/>
      <c r="F13" s="20" t="str">
        <f>IF($A13="","",COUNTIFS(Placements!$B$5:$B$304,$A13,Placements!$A$5:$A$304,"&gt;="&amp;Settings!$B$5,Placements!$A$5:$A$304,"&lt;="&amp;Settings!$B$6))</f>
        <v/>
      </c>
      <c r="G13" s="35" t="str">
        <f t="shared" si="0"/>
        <v/>
      </c>
      <c r="H13" s="35" t="str">
        <f t="shared" si="1"/>
        <v/>
      </c>
      <c r="I13" s="33" t="str">
        <f t="shared" si="2"/>
        <v/>
      </c>
      <c r="J13" s="33" t="str">
        <f t="shared" si="3"/>
        <v/>
      </c>
    </row>
    <row r="14" spans="1:10" x14ac:dyDescent="0.3">
      <c r="A14" s="11" t="str">
        <f>IF(Team!A14="","",Team!A14)</f>
        <v/>
      </c>
      <c r="B14" s="25"/>
      <c r="C14" s="25"/>
      <c r="D14" s="25"/>
      <c r="E14" s="25"/>
      <c r="F14" s="20" t="str">
        <f>IF($A14="","",COUNTIFS(Placements!$B$5:$B$304,$A14,Placements!$A$5:$A$304,"&gt;="&amp;Settings!$B$5,Placements!$A$5:$A$304,"&lt;="&amp;Settings!$B$6))</f>
        <v/>
      </c>
      <c r="G14" s="35" t="str">
        <f t="shared" si="0"/>
        <v/>
      </c>
      <c r="H14" s="35" t="str">
        <f t="shared" si="1"/>
        <v/>
      </c>
      <c r="I14" s="33" t="str">
        <f t="shared" si="2"/>
        <v/>
      </c>
      <c r="J14" s="33" t="str">
        <f t="shared" si="3"/>
        <v/>
      </c>
    </row>
    <row r="15" spans="1:10" x14ac:dyDescent="0.3">
      <c r="A15" s="27" t="s">
        <v>75</v>
      </c>
      <c r="B15" s="36">
        <f>SUM(B5:B14)</f>
        <v>70</v>
      </c>
      <c r="C15" s="36">
        <f>SUM(C5:C14)</f>
        <v>286</v>
      </c>
      <c r="D15" s="36">
        <f>SUM(D5:D14)</f>
        <v>106</v>
      </c>
      <c r="E15" s="36">
        <f>SUM(E5:E14)</f>
        <v>29</v>
      </c>
      <c r="F15" s="36">
        <f>SUM(F5:F14)</f>
        <v>22</v>
      </c>
      <c r="G15" s="37">
        <f>IF(F15=0,0,C15/F15)</f>
        <v>13</v>
      </c>
      <c r="H15" s="37">
        <f>IF(F15=0,0,D15/F15)</f>
        <v>4.8181818181818183</v>
      </c>
      <c r="I15" s="38">
        <f>IF(E15=0,0,F15/E15)</f>
        <v>0.75862068965517238</v>
      </c>
      <c r="J15" s="38">
        <f>IF(B15=0,0,F15/B15)</f>
        <v>0.31428571428571428</v>
      </c>
    </row>
    <row r="17" spans="1:1" x14ac:dyDescent="0.3">
      <c r="A17" s="4" t="s">
        <v>181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Start here</vt:lpstr>
      <vt:lpstr>Dashboard</vt:lpstr>
      <vt:lpstr>Settings</vt:lpstr>
      <vt:lpstr>Team</vt:lpstr>
      <vt:lpstr>Placements</vt:lpstr>
      <vt:lpstr>Clients</vt:lpstr>
      <vt:lpstr>Funnel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Joe Chaplin</cp:lastModifiedBy>
  <dcterms:created xsi:type="dcterms:W3CDTF">2026-10-23T18:39:16Z</dcterms:created>
  <dcterms:modified xsi:type="dcterms:W3CDTF">2026-10-23T18:39:18Z</dcterms:modified>
</cp:coreProperties>
</file>